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475" windowHeight="6150" tabRatio="550" activeTab="0"/>
  </bookViews>
  <sheets>
    <sheet name="WPI" sheetId="1" r:id="rId1"/>
  </sheets>
  <externalReferences>
    <externalReference r:id="rId4"/>
  </externalReferences>
  <definedNames>
    <definedName name="_xlnm.Print_Area" localSheetId="0">'WPI'!$A$1:$AF$79</definedName>
  </definedNames>
  <calcPr fullCalcOnLoad="1"/>
</workbook>
</file>

<file path=xl/sharedStrings.xml><?xml version="1.0" encoding="utf-8"?>
<sst xmlns="http://schemas.openxmlformats.org/spreadsheetml/2006/main" count="387" uniqueCount="129">
  <si>
    <t xml:space="preserve">Wieloletni Program Inwestycyjny na lata 2004-2008 współfinansowany w ramach Zintegrowanego Programu Operacyjnego Rozwoju Regionalnego (ZPORR) </t>
  </si>
  <si>
    <t>Stacja Pogotowia Ratunkowego w Bydgoszczy</t>
  </si>
  <si>
    <t>Rozwój wysokospecjalistycznych procedur diagnostyczno-zabiegowych stosowanych w gastroenterologii poprzez zakup aparatury medycznej wysokiej technologii wraz z modernizacją pomieszczeń</t>
  </si>
  <si>
    <t>Rozbudowa Wydziału Matematyki i Informacji UMK oraz Regionalnego Studium Edukacji Informatycznej</t>
  </si>
  <si>
    <t>Przedmiotem projektu jest sporządzeni projektu technicznego, a następnie rozbudowa gmachu Wydziału Matematyki i Informatyki Uniwersytetu Mikołaja Kopernika przy ul. Chopina 12.18 w Toruniu, w tym utworzenie nowych laboratoriów oraz zaplecza techniczno administracyjnego dla Regionalnego Studium Edukacji Informatycznej</t>
  </si>
  <si>
    <t xml:space="preserve">Działanie 1.4 Rozwój Turystyki i Kultury </t>
  </si>
  <si>
    <t xml:space="preserve">Priorytet 3 Rozwój Lokalny </t>
  </si>
  <si>
    <t xml:space="preserve">Działanie 3.2 Obszary podlegające restrukturyzacji </t>
  </si>
  <si>
    <t xml:space="preserve">% udział dof. </t>
  </si>
  <si>
    <t>Wartość Dofinansowania ERDF</t>
  </si>
  <si>
    <t xml:space="preserve">1. Zwiększenie spójności społeczno-gospodarczej województwa Kujawsko-Pomorskiego porzez rozwój infrastruktury drogowej   </t>
  </si>
  <si>
    <t>1. Poprawa stanu technicznego oraz zmiana poszczegolnych elementów ekspozycji terenowej, całkowita lub czasowa odbudowa wału obronnego, wieży z pomostem oraz 13-stu rekonstrukcji chat.                                                                                                                      2.Zmodernizowany będzie budynek muzealny. Będzie on pełnił funkcję wystawienniczo-edukacyjną. Zakończona też będzie budowa pracowni konserwacj drewna i materiałów nieorganicznych.</t>
  </si>
  <si>
    <t>Stymulacja rozwoju społeczeństwa informacyjnego w Województwie Kujawsko-Pomorskim, poprzez zapewnienie powszechnego dostępu mieszkańców regionu do usług teleinformatycznych</t>
  </si>
  <si>
    <t>1. Zapewnienie lepszej dostępności komunikacyjnej w regionie przez który przebiega droga                                                                                    2. Wzrost płynności i bezpieczeństwa ruchu                                                                                                  3. Poprawa bezpieczeństwa oraz płynności przejazdu                                                                                        4. Poprawa połączenia dróg krajowych nr 15 i nr 55.</t>
  </si>
  <si>
    <t>1. Zwiększenie spójności społeczno-gospodarczej województwa Kujawsko-Pomorskiego porzez rozwój infrastruktury drogowej                                                                                                                     2.Obniżenie kosztów eksploatacji pojazdów samochodowych                                                                                         3.Obniżenie kosztów ruchu                                                                                                                          4. Zmniejszenie emisji zanieczyszczeń                                                                                                     5. Oszczędność czasu użytkowników drogi</t>
  </si>
  <si>
    <t>Głównym celem jest poprawa powiązań infrastrukturalnych pomiędzy ośrodkami regionalnymi w celu zwiększenia konkurencyjności regionu, poprzez przebudowę drogi wojewódzkiej nr 255 na łacznej długości 18.127m</t>
  </si>
  <si>
    <t xml:space="preserve">Głównym celem jest zwiększenie spójności społeczno gospodarczej województwa Kujawsko-Pomorskiego poprzez rozwój infrastruktury drogowej. Łączna długość modernizowanych odcinków 14.729 m </t>
  </si>
  <si>
    <t xml:space="preserve">Głównym celem jest zwiększenie spójności społeczno gospodarczej województwa Kujawsko-Pomorskiego poprzez rozwój infrastruktury drogowej. Łączna długość modernizowanych odcinków 59.330 m </t>
  </si>
  <si>
    <t xml:space="preserve">Głównym celem jest zwiększenie spójności społeczno gospodarczej województwa Kujawsko-Pomorskiego poprzez rozwój infrastruktury drogowej. </t>
  </si>
  <si>
    <t>Realizacja zadań objętych projektem konieczna jest do ograniczenia przyczyn i skutków wystąpienia powodzi na tym terenie, a tym samym zminimalizowanie w/w strat.</t>
  </si>
  <si>
    <t xml:space="preserve">1. Poszerzenie jezdni, wzmocnienie nawierzchni oraz ułożenie nowej warstwy ścieralnej                                       2. Skrócenie czasu podróży i czasu pracy kierowców zawodowych                                                                                    3. Obniżenie ksoztów emisji toksycznych składników spalin                                                                                               4. Wzrost średniej prędkości ruchu na danym odcinku drogi                                                                                                   5. Aktywizacja gospodarcza terenu powiatu żnińskiego i inowrocławskiego, a następnie całego województwa Kujawsko-Pomorskiego                                                                                                        6. Lepsze połączenie z drogami krajowymi nr 5 i nr 25 </t>
  </si>
  <si>
    <t>Okres realizacji</t>
  </si>
  <si>
    <t>2004-2006</t>
  </si>
  <si>
    <t>2004-2005</t>
  </si>
  <si>
    <t>2005-2006</t>
  </si>
  <si>
    <t>2006-2007</t>
  </si>
  <si>
    <t>Poprawa warunków świadczenia usług dla pacjentów oraz wypracowanie oszczędności dla Szpitala w związku ze zmniejszeniem zapotrzebowania na energię cieplną o 25%</t>
  </si>
  <si>
    <t>Wojewódzki Szpital im. Biziela w Bydgoszczy</t>
  </si>
  <si>
    <t xml:space="preserve">Poprawa zarządzania strukturami szpitala, niższe koszty obsługi pacjentów oraz pełne monitorowanie świadczeń medycznych i zasobów materiałowych. Wprowadzenie systemu przechowywania danych pacjenta </t>
  </si>
  <si>
    <t>Poprawa funkcjonowania ratownictwa medycznego na terenie działania Wojewódzkiej Stacji Pogotowia Ratunkowego w Bydgoszczy</t>
  </si>
  <si>
    <t>Zakup ambulansów dla stacji pogotowia ratunkowego oraz sprzętu komunikacyjnego pozwalającego na lepszą łączność pomiędzy dyspozytornią a poszczególnymi zespołami ratowniczymi. Zakup sprzętu komputerowego w celu organizacji sieci komputerowej zapewniającej dobry przesył danych o pacjentach.</t>
  </si>
  <si>
    <t>Odnowieni Sali koncertowej oraz odnowienie instrumentarium. Usunięcie barier architektonicznych. Wymiana instalacji klimatyzayjnej i oświetleniowej. Ponadto informatyzacja i rozbudowa sieci informacji o Filharmonii.</t>
  </si>
  <si>
    <t>Centrum Diabetologii i Endokrynologii</t>
  </si>
  <si>
    <t>Zakup wysokospecjalistycznego sprzętu diagnostycznego</t>
  </si>
  <si>
    <t>Przedmiotem projektu jest zakup aparutu USG z Dopplerem, co ma służyć podniesieniu jakości usług zdrowotnych i dostęności usług. Ponadto podniesie bezpieczeństwo zdrowotne mieszkańców regionu poprzez lepsze wykrywanie nowotworów.</t>
  </si>
  <si>
    <t xml:space="preserve">Wymiana zużytych ambulansów reanimacyjnych w celu zapewnienia nieprzerwanych usług ratowniczych na wysokim poziomie. </t>
  </si>
  <si>
    <t>Wojewódzka Stacja Pogotowia Ratunkowego w Toruniu</t>
  </si>
  <si>
    <t>2006-2008</t>
  </si>
  <si>
    <t>Obwód Lecznictwa w Bydgoszczy</t>
  </si>
  <si>
    <t>Odbudowa sprzętu radiologicznego w placówce medycznej</t>
  </si>
  <si>
    <t>Przedmiotem projektu jest zakup i modernizacja aparatury diagnostycznej RTG i USG, która ma zastąpić wyeksploatowany sprzęt</t>
  </si>
  <si>
    <t>dof z budżetu województwa</t>
  </si>
  <si>
    <t>Wydatki w 2004</t>
  </si>
  <si>
    <t>Wartość dofinansowania ERDF</t>
  </si>
  <si>
    <t>dof. z budżetu województwa</t>
  </si>
  <si>
    <t>Wydatki w 2005</t>
  </si>
  <si>
    <t>Wydatki w 2006</t>
  </si>
  <si>
    <t>Wydatki w 2007</t>
  </si>
  <si>
    <t>Wydatki w 2008</t>
  </si>
  <si>
    <t>Dostawa Amblulansów reanimacyjnych</t>
  </si>
  <si>
    <t>spójność danych</t>
  </si>
  <si>
    <t>spójność danych 2</t>
  </si>
  <si>
    <t>spójność danych 3</t>
  </si>
  <si>
    <t>Celem projektu INFOBIBNET jest zbudowanie rozległej sieci współpracujących punktów dostępu do Internetu, które umożliwią całemu społeczeństwu dostęp do najnowszej wiedzy i technologii oraz pozwolą na czynne uczestniczenie w edukacji i kulturze.</t>
  </si>
  <si>
    <t>1.utworzenie pomieszczeń studialnych, pozwalających korzystać ze zbiorów bibliotecznych i archiwalnych Muzeum oraz ewidencji opracowanych zbiorów                         2.  modernizację i wyposażenie sali widowiskowej oraz amfiteatru muzealnego w miejsce spotkań warsztatowych, laboratoryjnych, naukowych z wykorzystaniem technik multimedialnych                     
3.  rozbudowę programu edukacyjnego kierowanego do dzieci i młodzieży z zakresu bogactwa kulturowego terenów Polski północnej, wartości tej kultury jako dobra nadrzędnego – nauka tolerancji w postrzeganiu inności kulturowej i religijnej</t>
  </si>
  <si>
    <t>Priorytet 1 Rozbudowa i Modernizacja Infrastruktury służącej wzmacnianiu konkurencyjności regionów</t>
  </si>
  <si>
    <t>Charakterystyka projektu</t>
  </si>
  <si>
    <t>Działanie 1.1 Modernizacja i rozbudowa regionalnego układu transportowego</t>
  </si>
  <si>
    <t>1.1.1</t>
  </si>
  <si>
    <t>Działanie 1.2 Infrastruktura Ochrony Środowiska</t>
  </si>
  <si>
    <t>Działanie 1.3 Regionalna infrastruktura społeczna</t>
  </si>
  <si>
    <t>Poddziałanie 1.3.2 Regionalna infrastruktura ochrony zdrowia</t>
  </si>
  <si>
    <t>Działanie 1.5 Infrastruktura Społeczeńśtwa Informacyjnego</t>
  </si>
  <si>
    <t>1.2</t>
  </si>
  <si>
    <t>1.3.2</t>
  </si>
  <si>
    <t>1.5</t>
  </si>
  <si>
    <t>1.4</t>
  </si>
  <si>
    <t>3.2</t>
  </si>
  <si>
    <t>Poddziałanie 1.1.1 Infrastruktura Drogowa</t>
  </si>
  <si>
    <t>Priorytet/Działanie/Tytuł Projektu</t>
  </si>
  <si>
    <t xml:space="preserve">Beneficjent </t>
  </si>
  <si>
    <t>Poddziałanie 1.3.1 Regionalna infrastruktura edukacyjna</t>
  </si>
  <si>
    <t>Zestawienie projektów samorządu woj. (kwoty w tys. zł)</t>
  </si>
  <si>
    <t>spójność danych 4</t>
  </si>
  <si>
    <t>spójność danych 5</t>
  </si>
  <si>
    <t>1.3.1</t>
  </si>
  <si>
    <t>Akademia Techniczno-Rolnicza im. J. J. Śniadeckich w Bydgoszczy</t>
  </si>
  <si>
    <t>Budowa części dydaktycznej Regionalnego Centrum Innowacyjności</t>
  </si>
  <si>
    <t xml:space="preserve">Umieszczenie w kompleksie budynków ATR przy ul. Sylwestra Kaliskiego budynku przeznaczeonego na cele dydaktyczno rozwojowe. </t>
  </si>
  <si>
    <t>dof ze środków wł. lub innych</t>
  </si>
  <si>
    <t>Uniwersytet Mikołaja Kopernika w Toruniu</t>
  </si>
  <si>
    <t xml:space="preserve">Działanie 3.3 Zdegradowane obszary miejskie poprzemysłow i powoskowe </t>
  </si>
  <si>
    <t xml:space="preserve">Działanie 3.3.1 Rewitalizacja obszarów miejsckich </t>
  </si>
  <si>
    <t>3.3.1</t>
  </si>
  <si>
    <t>Zarząd Oddziału PTTK w Golubiu-Dobrzyniu</t>
  </si>
  <si>
    <t>Rewitalizacja zamku Golubskiego</t>
  </si>
  <si>
    <t>Modernizacja kotłowni, Hydroforni i sieci centralnego ogrzewania oraz dalsza konserwacja i rekonstrukcja Zamku Golubskiego</t>
  </si>
  <si>
    <t>spójność danych 6</t>
  </si>
  <si>
    <t>Wartości Ogółem</t>
  </si>
  <si>
    <t>Telemedycyna w Regionie Kujawsko-Pomorskim</t>
  </si>
  <si>
    <t>Uruchomienie usług telemedycznych dla potrzeb diagnostyki, konsultacji i informacji medycznej. Projekt stanowi aplikację do Kujawsko-Pomorskiej Sieci Informacyjnej.</t>
  </si>
  <si>
    <t>Poprawa jakości świadczeń diagnostycznych dzięki użyciu nowoczesnych metod inwazyjnych. Zmniejszenie umieralności na choroby niewydolnościowe serca. Doposażenie placówki szczebla wojewódzkiego.</t>
  </si>
  <si>
    <t>Wartość Całkowita Projektu</t>
  </si>
  <si>
    <t>Przebudowa drogi wojewódzkiej nr 543 Paparzyn – Szabda od km 23 + 308 do km 30 + 950 i od km 33 + 827 do km 38 + 200 w miejscowościach: Biłobłoty, Plecewo, Radzyń Chełmiński, Rywałd.</t>
  </si>
  <si>
    <t>Przebudowa drogi wojewódzkiej nr 253 Łabiszyn – Murczyn od km 2 + 100 do km 13 + 239 w miejscowościach: Łabiszyn, Załachowo, Murczyn.</t>
  </si>
  <si>
    <t>Przebudowa drogi wojewódzkiej nr 240 Chojnice-Świecie od km 11+243 do km 18+000 w miejscowościach: Żalno, Piastoszyn (do granic województwa)</t>
  </si>
  <si>
    <t>Przebudowa drogi wojewódzkiej nr 246 Paterek – Dąbrowa Biskupia od km 2+000 do km 16+400 dł. 14,4km w miejscowościach: Wieszki, Samoklęski Duże, Godzimierz, Szubin.</t>
  </si>
  <si>
    <t xml:space="preserve">Głównym celem jest zwiększenie spójności społeczno gospodarczej województwa Kujawsko-Pomorskiego poprzez rozwój infrastruktury drogowej. Łączna długość modernizowanych odcinków 14.400m </t>
  </si>
  <si>
    <t>Przebudowa pomieszczeń bloków operacyjnych: ogólnego oraz oddziałow ginekologicznego i urologicznego.</t>
  </si>
  <si>
    <t>Szpital Wojewódzki we Włocławku</t>
  </si>
  <si>
    <t xml:space="preserve">Projekt przewiduje przebudowę pomieszczeń oraz dostosowanie ich do obowiązujących w tym zakresie norm prawnych. Między innymi nastąpi, wymiana instalacji elektrycznej oraz wod-kan oraz przebudowa ciągow komunikacyjnych w celu zapewnienia lepszej ergonomii pracy. </t>
  </si>
  <si>
    <t>Załącznik do uchwały nr ………….. Sejmiku Województwa Kujawsko-Pomorskiego z dnia …………. r.</t>
  </si>
  <si>
    <t>Budowa Regionalnej Szerokopasmowej Sieci Informatycznej*</t>
  </si>
  <si>
    <t>Wojewódzki Szpital dla Nerwowo i Psychicznie Chorych w Świeciu</t>
  </si>
  <si>
    <t xml:space="preserve">Zły stan techniczny budynków powoduje, że nie spełniają one norm sanitarnych i lokalowych (chorzy przebywają w salach wieloosobowych). Ponadto z uwagi na XIX wieczne pochodzenie budynków istnieją liczne bariery architektoniczne. </t>
  </si>
  <si>
    <t>Modernizacja Budynków Szpitala</t>
  </si>
  <si>
    <t>Naprawa i odbudowa stacji pomp Starogród (Gmina Chełmno, pow. Chełmno)</t>
  </si>
  <si>
    <t>Województwo Kujawsko Pomorskie</t>
  </si>
  <si>
    <t>Poprawa bezpieczeństwa przeciwpowodziowego na obszarze 5.580 ha</t>
  </si>
  <si>
    <t>Kompleksowy System Informatyczny dla Szpitala Wojewódzkiego we Włocławku</t>
  </si>
  <si>
    <t>Szpital Wojewódzki we Włocławku - Informatyzacja</t>
  </si>
  <si>
    <t>Zapewnienie Szpitalowi jednogo kompleksowego systemu informatycznego umożliwiającego rozliczenia z Narodowym Funduszem Zdrowia.</t>
  </si>
  <si>
    <t>Przebudowa oraz doposażenie w sprzęt i  aparaturę medyczną Przychodni z Izbą Przyjęć</t>
  </si>
  <si>
    <t>Centrum Onkologii - Szpital Prof. Fr. Łukaszczyka w Bydgoszczy</t>
  </si>
  <si>
    <t>Roboty budowlane mające dostosować przychodnię do wymogów sanitarnych oraz umożliwić instalację zakupionego sprzętu. Zakup sprzętu do pracowni endoskopowej oraz Sali zabiegowej ginekologii</t>
  </si>
  <si>
    <t xml:space="preserve">Województwo Kujawsko-Pomorskie </t>
  </si>
  <si>
    <t xml:space="preserve">* kwoty w pozycji dof. z budżetu województwa przeznaczone są na objęcie udziałów przez województwo w spółce KPSI sp z o. o. </t>
  </si>
  <si>
    <t>Przebudowa drogi wojewódzkiej nr 240 Chojnice - Tuchola od km 41+050 do km 51+525 w miejscowościach: Lubiewice, Błądzim, Franciszkowo.</t>
  </si>
  <si>
    <t>Przebudowa drogi wojewódzkiej nr 560 Brodnica-Sierpc w miejscowościach: Brodnica, Gorczewice, Osiek, Rypin, Dylewo, Puszcza Miejska, Urszulewo</t>
  </si>
  <si>
    <t>Przebudowa drogi wojewódzkiej nr 252 Inowrocław Włocławek w miejscowościach: Inowrocław, Radojewice, Pieranie, Dąbrowa Biskupia, Walentynowo, Zakrzewo, Sinarzewo, Słupy, Małe, Bądkowo, Brzezie, Rózinowo.</t>
  </si>
  <si>
    <t>Przebudowa drogi wojewódzkiej nr 553 Toruń – Wybcz w miejscowościach: Różankowo, Łubianka, Wybcz.</t>
  </si>
  <si>
    <t>Przebudowa drogi wojewódzkiej nr 251 Kaliska-Inowrocław od km 19+649 do km 34+71 w miejscowościach: Juncewo, Żnin, Młodocin.</t>
  </si>
  <si>
    <t>Przebudowa drogi wojewódzkiej nr 247 Kcynia-Szubin w miejscowościach: Kcynia, Zalesie, Wolwark, Szubin.</t>
  </si>
  <si>
    <t>Przebudowa drogi wojewódzkiej nr 241 Tuchola-Rogoźno dł. 30,873 km w miejscowości: Trzciany, Sępólno, Kosowo, Chrząstowo, Nakło, Paterek, Studzienki, Szczepice, Kcynia.</t>
  </si>
  <si>
    <t>Przebudowa drogi wojewódzkiej nr 534 Grudziądz – Rypin od km 6 + 190 do km 17 + 650 w miejscowościach: Grudziądz,Okonin, Kneblowo, Radzyń, Wałycz, Małe Półkowo, Golub Dobrzyń, Radomin, Dobre, Cetki.</t>
  </si>
  <si>
    <t>Przebudowa drogi wojewódzkiej nr 255 Pakość – Strzelno w miejscowościach: Pakość, Jankowo, Broniewice, Strzelno.</t>
  </si>
  <si>
    <t>Przebudowa drogi wojewódzkiej nr 223 Bydgoszcz Białe-Błota w miejscowościach: Bydgoszcz, Białe Błota.</t>
  </si>
  <si>
    <t>Przebudowa drogi wojewódzkiej nr 265 Brześć Kuj. - Gostynin w miwjscowościach: Brześć Kuj., Nakanowo, Kowal.</t>
  </si>
  <si>
    <t>Przebudowa drogi wojewódzkiej nr 251 Kaliska - Inowrocław w miejscowościach: Pakość, Rycerzewo, Cieślin, Inowrocław, Sadłogoszcz.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</si>
</sst>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9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i/>
      <sz val="10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i/>
      <sz val="10"/>
      <name val="Arial"/>
      <family val="0"/>
    </font>
    <font>
      <b/>
      <sz val="9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3" fontId="3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/>
    </xf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0" fontId="5" fillId="0" borderId="1" xfId="0" applyFont="1" applyFill="1" applyBorder="1" applyAlignment="1">
      <alignment horizontal="center" vertical="center" textRotation="180" wrapText="1"/>
    </xf>
    <xf numFmtId="0" fontId="5" fillId="0" borderId="3" xfId="0" applyFont="1" applyFill="1" applyBorder="1" applyAlignment="1">
      <alignment horizontal="center" vertical="center" textRotation="180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textRotation="180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180" wrapText="1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68" fontId="4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 textRotation="180" wrapText="1"/>
    </xf>
    <xf numFmtId="3" fontId="3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textRotation="180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3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textRotation="180" wrapText="1"/>
    </xf>
    <xf numFmtId="0" fontId="3" fillId="2" borderId="15" xfId="0" applyFont="1" applyFill="1" applyBorder="1" applyAlignment="1">
      <alignment horizontal="center" vertical="center" textRotation="180" wrapText="1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180" wrapText="1"/>
    </xf>
    <xf numFmtId="3" fontId="0" fillId="2" borderId="1" xfId="0" applyNumberFormat="1" applyFill="1" applyBorder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168" fontId="4" fillId="2" borderId="15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textRotation="180" wrapText="1"/>
    </xf>
    <xf numFmtId="3" fontId="3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3" fontId="0" fillId="2" borderId="7" xfId="0" applyNumberForma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justify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180" wrapText="1"/>
    </xf>
    <xf numFmtId="3" fontId="3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/>
    </xf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textRotation="180" wrapText="1"/>
    </xf>
    <xf numFmtId="3" fontId="3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 shrinkToFit="1"/>
    </xf>
    <xf numFmtId="0" fontId="3" fillId="2" borderId="27" xfId="0" applyFont="1" applyFill="1" applyBorder="1" applyAlignment="1">
      <alignment horizontal="center" vertical="center" textRotation="180" wrapText="1"/>
    </xf>
    <xf numFmtId="3" fontId="3" fillId="2" borderId="27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180" wrapText="1"/>
    </xf>
    <xf numFmtId="0" fontId="0" fillId="0" borderId="1" xfId="0" applyBorder="1" applyAlignment="1">
      <alignment textRotation="180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textRotation="180" wrapText="1"/>
    </xf>
    <xf numFmtId="168" fontId="5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168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180" wrapText="1"/>
    </xf>
    <xf numFmtId="0" fontId="0" fillId="0" borderId="13" xfId="0" applyBorder="1" applyAlignment="1">
      <alignment textRotation="180" wrapText="1"/>
    </xf>
    <xf numFmtId="0" fontId="1" fillId="0" borderId="1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7" fillId="0" borderId="1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tawienie%20projekt&#243;w%20samorz&#261;du%2029.04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SOWANIE"/>
      <sheetName val="Wszystkie projekty samorządu"/>
      <sheetName val=" TYLKO ZOZ-1.3"/>
      <sheetName val=" ZOZ-1.3 - gotowość"/>
      <sheetName val="Projekty samorządu - gotowość"/>
      <sheetName val="2004"/>
    </sheetNames>
    <sheetDataSet>
      <sheetData sheetId="0">
        <row r="7">
          <cell r="B7" t="str">
            <v>Wojewódzka Biblioteka Publiczna – Książnica Kopernikańska w Toruniu</v>
          </cell>
          <cell r="E7" t="str">
            <v>INFOBIBNET-Informacja, biblioteka, sieć</v>
          </cell>
        </row>
        <row r="15">
          <cell r="B15" t="str">
            <v>Muzeum Etnograficzne im. Marii Znamierowskiej – Prufferowej w Toruniu</v>
          </cell>
          <cell r="E15" t="str">
            <v>"Wielokulturowość - tolerancja - integracja" - modernizacja Muzeum Etnograficznego w Toruniu</v>
          </cell>
        </row>
        <row r="21">
          <cell r="B21" t="str">
            <v>Muzeum Archeologiczne w Biskupinie</v>
          </cell>
          <cell r="E21" t="str">
            <v>Odbudowa, Rekonstrukcja, Stylizacja</v>
          </cell>
          <cell r="F21" t="str">
            <v>2004-2006</v>
          </cell>
        </row>
        <row r="26">
          <cell r="B26" t="str">
            <v>Kujawsko – Pomorska Sieć Informacyjna Sp. z o.o.</v>
          </cell>
          <cell r="F26" t="str">
            <v>2004-2006</v>
          </cell>
        </row>
        <row r="56">
          <cell r="E56" t="str">
            <v>Budowa urządzeń przeciwpowodziowych w dolinie Sartowice - Nowe</v>
          </cell>
          <cell r="G56">
            <v>9020</v>
          </cell>
          <cell r="H56">
            <v>6765</v>
          </cell>
          <cell r="I56">
            <v>75</v>
          </cell>
        </row>
        <row r="64">
          <cell r="B64" t="str">
            <v>Wojewódzki Szpital Zespolony im. L. Rydygiera w Toruniu</v>
          </cell>
          <cell r="E64" t="str">
            <v>Termomodernizacja oraz wymiana stolarki okiennej i drzwiowej w trzech obiektach budowlanych szpitala</v>
          </cell>
        </row>
        <row r="65">
          <cell r="B65" t="str">
            <v>Wojewódzki Szpital im. Biziela w Bydgoszczy</v>
          </cell>
          <cell r="E65" t="str">
            <v>Rozwój Wysokospecjalistycznych procedur diagnostycznych w ramach wojewódzkiego ośrodka leczenia niewydolności sreca poprzez zalup angiografu oraz remont i adaptację pomieszczeń.</v>
          </cell>
        </row>
        <row r="69">
          <cell r="I69">
            <v>75</v>
          </cell>
        </row>
        <row r="76">
          <cell r="G76">
            <v>2440</v>
          </cell>
          <cell r="H76">
            <v>1830</v>
          </cell>
          <cell r="I76">
            <v>75</v>
          </cell>
        </row>
        <row r="83">
          <cell r="B83" t="str">
            <v>Filharmonia Pomorska</v>
          </cell>
          <cell r="E83" t="str">
            <v>Modernizacji infrastruktury kulturalnej-budowa systemu elektronicznego wspomagania informacji-wzmocnienie konkurencyjności regionu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abSelected="1" view="pageBreakPreview" zoomScaleSheetLayoutView="100" workbookViewId="0" topLeftCell="B28">
      <selection activeCell="G33" sqref="G33"/>
    </sheetView>
  </sheetViews>
  <sheetFormatPr defaultColWidth="9.140625" defaultRowHeight="12.75"/>
  <cols>
    <col min="1" max="1" width="2.57421875" style="6" hidden="1" customWidth="1"/>
    <col min="2" max="2" width="3.57421875" style="6" customWidth="1"/>
    <col min="3" max="3" width="8.140625" style="6" customWidth="1"/>
    <col min="4" max="4" width="23.00390625" style="6" customWidth="1"/>
    <col min="5" max="5" width="12.28125" style="0" customWidth="1"/>
    <col min="6" max="6" width="24.28125" style="0" customWidth="1"/>
    <col min="7" max="7" width="4.7109375" style="6" customWidth="1"/>
    <col min="8" max="8" width="6.28125" style="0" customWidth="1"/>
    <col min="9" max="9" width="7.140625" style="0" customWidth="1"/>
    <col min="10" max="10" width="5.00390625" style="0" customWidth="1"/>
    <col min="11" max="12" width="6.421875" style="0" customWidth="1"/>
    <col min="13" max="13" width="6.28125" style="0" customWidth="1"/>
    <col min="14" max="14" width="7.140625" style="0" customWidth="1"/>
    <col min="15" max="15" width="5.7109375" style="0" customWidth="1"/>
    <col min="16" max="17" width="6.28125" style="0" customWidth="1"/>
    <col min="18" max="18" width="7.140625" style="0" customWidth="1"/>
    <col min="19" max="19" width="6.00390625" style="0" customWidth="1"/>
    <col min="20" max="20" width="5.7109375" style="0" customWidth="1"/>
    <col min="21" max="21" width="6.28125" style="0" customWidth="1"/>
    <col min="22" max="22" width="7.140625" style="0" customWidth="1"/>
    <col min="23" max="24" width="5.7109375" style="0" customWidth="1"/>
    <col min="25" max="25" width="6.57421875" style="0" customWidth="1"/>
    <col min="26" max="26" width="7.140625" style="0" customWidth="1"/>
    <col min="27" max="29" width="5.7109375" style="0" customWidth="1"/>
    <col min="30" max="30" width="7.140625" style="0" customWidth="1"/>
    <col min="31" max="32" width="5.7109375" style="0" customWidth="1"/>
  </cols>
  <sheetData>
    <row r="1" spans="26:32" ht="18" customHeight="1">
      <c r="Z1" s="192" t="s">
        <v>101</v>
      </c>
      <c r="AA1" s="193"/>
      <c r="AB1" s="193"/>
      <c r="AC1" s="193"/>
      <c r="AD1" s="193"/>
      <c r="AE1" s="193"/>
      <c r="AF1" s="193"/>
    </row>
    <row r="2" spans="26:32" ht="18.75" customHeight="1">
      <c r="Z2" s="193"/>
      <c r="AA2" s="193"/>
      <c r="AB2" s="193"/>
      <c r="AC2" s="193"/>
      <c r="AD2" s="193"/>
      <c r="AE2" s="193"/>
      <c r="AF2" s="193"/>
    </row>
    <row r="3" spans="3:32" ht="12.75" customHeight="1">
      <c r="C3" s="194" t="s">
        <v>0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</row>
    <row r="4" spans="3:32" ht="24" customHeight="1"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</row>
    <row r="5" spans="3:32" ht="13.5" customHeight="1" thickBot="1">
      <c r="C5" s="196" t="s">
        <v>72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30"/>
      <c r="Y5" s="30"/>
      <c r="Z5" s="30"/>
      <c r="AA5" s="30"/>
      <c r="AB5" s="30"/>
      <c r="AC5" s="30"/>
      <c r="AD5" s="30"/>
      <c r="AE5" s="30"/>
      <c r="AF5" s="30"/>
    </row>
    <row r="6" spans="3:32" ht="17.25" customHeight="1">
      <c r="C6" s="175" t="s">
        <v>69</v>
      </c>
      <c r="D6" s="176"/>
      <c r="E6" s="179" t="s">
        <v>70</v>
      </c>
      <c r="F6" s="180" t="s">
        <v>56</v>
      </c>
      <c r="G6" s="181" t="s">
        <v>21</v>
      </c>
      <c r="H6" s="174" t="s">
        <v>92</v>
      </c>
      <c r="I6" s="174" t="s">
        <v>9</v>
      </c>
      <c r="J6" s="174" t="s">
        <v>8</v>
      </c>
      <c r="K6" s="171" t="s">
        <v>41</v>
      </c>
      <c r="L6" s="171" t="s">
        <v>79</v>
      </c>
      <c r="M6" s="173">
        <v>2004</v>
      </c>
      <c r="N6" s="166"/>
      <c r="O6" s="166"/>
      <c r="P6" s="167"/>
      <c r="Q6" s="166">
        <v>2005</v>
      </c>
      <c r="R6" s="166"/>
      <c r="S6" s="166"/>
      <c r="T6" s="167"/>
      <c r="U6" s="166">
        <v>2006</v>
      </c>
      <c r="V6" s="166"/>
      <c r="W6" s="166"/>
      <c r="X6" s="167"/>
      <c r="Y6" s="166">
        <v>2007</v>
      </c>
      <c r="Z6" s="166"/>
      <c r="AA6" s="166"/>
      <c r="AB6" s="167"/>
      <c r="AC6" s="166">
        <v>2008</v>
      </c>
      <c r="AD6" s="166"/>
      <c r="AE6" s="166"/>
      <c r="AF6" s="168"/>
    </row>
    <row r="7" spans="3:38" ht="73.5" customHeight="1">
      <c r="C7" s="177"/>
      <c r="D7" s="178"/>
      <c r="E7" s="178"/>
      <c r="F7" s="178"/>
      <c r="G7" s="182"/>
      <c r="H7" s="172"/>
      <c r="I7" s="172"/>
      <c r="J7" s="172"/>
      <c r="K7" s="172"/>
      <c r="L7" s="172"/>
      <c r="M7" s="39" t="s">
        <v>42</v>
      </c>
      <c r="N7" s="40" t="s">
        <v>43</v>
      </c>
      <c r="O7" s="40" t="s">
        <v>44</v>
      </c>
      <c r="P7" s="41" t="s">
        <v>79</v>
      </c>
      <c r="Q7" s="39" t="s">
        <v>45</v>
      </c>
      <c r="R7" s="40" t="s">
        <v>43</v>
      </c>
      <c r="S7" s="40" t="s">
        <v>44</v>
      </c>
      <c r="T7" s="41" t="s">
        <v>79</v>
      </c>
      <c r="U7" s="39" t="s">
        <v>46</v>
      </c>
      <c r="V7" s="40" t="s">
        <v>43</v>
      </c>
      <c r="W7" s="40" t="s">
        <v>44</v>
      </c>
      <c r="X7" s="41" t="s">
        <v>79</v>
      </c>
      <c r="Y7" s="40" t="s">
        <v>47</v>
      </c>
      <c r="Z7" s="40" t="s">
        <v>43</v>
      </c>
      <c r="AA7" s="40" t="s">
        <v>44</v>
      </c>
      <c r="AB7" s="41" t="s">
        <v>79</v>
      </c>
      <c r="AC7" s="40" t="s">
        <v>48</v>
      </c>
      <c r="AD7" s="40" t="s">
        <v>43</v>
      </c>
      <c r="AE7" s="40" t="s">
        <v>44</v>
      </c>
      <c r="AF7" s="42" t="s">
        <v>79</v>
      </c>
      <c r="AG7" s="14" t="s">
        <v>50</v>
      </c>
      <c r="AH7" s="14" t="s">
        <v>51</v>
      </c>
      <c r="AI7" s="14" t="s">
        <v>52</v>
      </c>
      <c r="AJ7" s="14" t="s">
        <v>73</v>
      </c>
      <c r="AK7" s="14" t="s">
        <v>74</v>
      </c>
      <c r="AL7" s="14" t="s">
        <v>87</v>
      </c>
    </row>
    <row r="8" spans="3:35" ht="9" customHeight="1" thickBot="1">
      <c r="C8" s="169">
        <v>1</v>
      </c>
      <c r="D8" s="170"/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3">
        <v>10</v>
      </c>
      <c r="N8" s="44">
        <v>11</v>
      </c>
      <c r="O8" s="44">
        <v>12</v>
      </c>
      <c r="P8" s="46">
        <v>13</v>
      </c>
      <c r="Q8" s="43">
        <v>14</v>
      </c>
      <c r="R8" s="44">
        <v>15</v>
      </c>
      <c r="S8" s="44">
        <v>16</v>
      </c>
      <c r="T8" s="46">
        <v>17</v>
      </c>
      <c r="U8" s="43">
        <v>18</v>
      </c>
      <c r="V8" s="44">
        <v>19</v>
      </c>
      <c r="W8" s="44">
        <v>20</v>
      </c>
      <c r="X8" s="44">
        <v>21</v>
      </c>
      <c r="Y8" s="44">
        <v>22</v>
      </c>
      <c r="Z8" s="44">
        <v>23</v>
      </c>
      <c r="AA8" s="44">
        <v>24</v>
      </c>
      <c r="AB8" s="44">
        <v>25</v>
      </c>
      <c r="AC8" s="44">
        <v>26</v>
      </c>
      <c r="AD8" s="44">
        <v>27</v>
      </c>
      <c r="AE8" s="44">
        <v>28</v>
      </c>
      <c r="AF8" s="45">
        <v>29</v>
      </c>
      <c r="AG8" s="14"/>
      <c r="AH8" s="14"/>
      <c r="AI8" s="14"/>
    </row>
    <row r="9" spans="3:39" ht="51" customHeight="1">
      <c r="C9" s="200" t="s">
        <v>55</v>
      </c>
      <c r="D9" s="201"/>
      <c r="E9" s="202"/>
      <c r="F9" s="202"/>
      <c r="G9" s="203"/>
      <c r="H9" s="135">
        <f>H10+H34+H37+H63+H66</f>
        <v>588333.056</v>
      </c>
      <c r="I9" s="135">
        <f>I10+I34+I37+I63+I66</f>
        <v>428765.26</v>
      </c>
      <c r="J9" s="135">
        <f>I9/H9*100</f>
        <v>72.87798222916783</v>
      </c>
      <c r="K9" s="135">
        <f aca="true" t="shared" si="0" ref="K9:AA9">K10+K34+K37+K63+K66</f>
        <v>150843.30599999998</v>
      </c>
      <c r="L9" s="135">
        <f t="shared" si="0"/>
        <v>8724.5</v>
      </c>
      <c r="M9" s="135">
        <f t="shared" si="0"/>
        <v>21825</v>
      </c>
      <c r="N9" s="135">
        <f t="shared" si="0"/>
        <v>14096</v>
      </c>
      <c r="O9" s="135">
        <f t="shared" si="0"/>
        <v>7721</v>
      </c>
      <c r="P9" s="135">
        <f t="shared" si="0"/>
        <v>8</v>
      </c>
      <c r="Q9" s="135">
        <f t="shared" si="0"/>
        <v>102738.25</v>
      </c>
      <c r="R9" s="135">
        <f t="shared" si="0"/>
        <v>72579.75</v>
      </c>
      <c r="S9" s="135">
        <f t="shared" si="0"/>
        <v>28225.5</v>
      </c>
      <c r="T9" s="135">
        <f t="shared" si="0"/>
        <v>1933</v>
      </c>
      <c r="U9" s="135">
        <f t="shared" si="0"/>
        <v>320661.5</v>
      </c>
      <c r="V9" s="135">
        <f t="shared" si="0"/>
        <v>234757.375</v>
      </c>
      <c r="W9" s="135">
        <f t="shared" si="0"/>
        <v>80443.376</v>
      </c>
      <c r="X9" s="135">
        <f t="shared" si="0"/>
        <v>5461</v>
      </c>
      <c r="Y9" s="135">
        <f t="shared" si="0"/>
        <v>121814.927</v>
      </c>
      <c r="Z9" s="135">
        <f t="shared" si="0"/>
        <v>91361.195</v>
      </c>
      <c r="AA9" s="135">
        <f t="shared" si="0"/>
        <v>30454</v>
      </c>
      <c r="AB9" s="135"/>
      <c r="AC9" s="135">
        <f>AC10+AC34+AC37+AC63+AC66</f>
        <v>16000</v>
      </c>
      <c r="AD9" s="135">
        <f>AD10+AD34+AD37+AD63+AD66</f>
        <v>12000</v>
      </c>
      <c r="AE9" s="135">
        <f>AE10+AE34+AE37+AE63+AE66</f>
        <v>4000</v>
      </c>
      <c r="AF9" s="136"/>
      <c r="AG9" s="31">
        <f>H10-I10-K10-L10</f>
        <v>0</v>
      </c>
      <c r="AH9" s="31">
        <f>M10-N10-O10-P10</f>
        <v>0</v>
      </c>
      <c r="AI9" s="31">
        <f>Q10-R10-S10-T10</f>
        <v>0</v>
      </c>
      <c r="AJ9" s="12">
        <f>U10-V10-W10-X10</f>
        <v>0</v>
      </c>
      <c r="AK9" s="12">
        <f>Y10-Z10-AA10-AB10</f>
        <v>0</v>
      </c>
      <c r="AL9" s="12">
        <f>AC10-AD10-AE10-AF10</f>
        <v>0</v>
      </c>
      <c r="AM9" s="12">
        <f>K9-O9-S9-W9-AA9-AE9</f>
        <v>-0.5700000000215368</v>
      </c>
    </row>
    <row r="10" spans="3:39" ht="51" customHeight="1">
      <c r="C10" s="183" t="s">
        <v>57</v>
      </c>
      <c r="D10" s="184"/>
      <c r="E10" s="185"/>
      <c r="F10" s="185"/>
      <c r="G10" s="186"/>
      <c r="H10" s="20">
        <f>H11</f>
        <v>391332</v>
      </c>
      <c r="I10" s="21">
        <f>I11</f>
        <v>293499</v>
      </c>
      <c r="J10" s="19">
        <f>J11</f>
        <v>75</v>
      </c>
      <c r="K10" s="19">
        <f aca="true" t="shared" si="1" ref="K10:AE10">K11</f>
        <v>97833</v>
      </c>
      <c r="L10" s="19"/>
      <c r="M10" s="19">
        <f t="shared" si="1"/>
        <v>302</v>
      </c>
      <c r="N10" s="19">
        <f t="shared" si="1"/>
        <v>226</v>
      </c>
      <c r="O10" s="19">
        <f t="shared" si="1"/>
        <v>76</v>
      </c>
      <c r="P10" s="19"/>
      <c r="Q10" s="19">
        <f t="shared" si="1"/>
        <v>28356</v>
      </c>
      <c r="R10" s="19">
        <f t="shared" si="1"/>
        <v>21267</v>
      </c>
      <c r="S10" s="19">
        <f t="shared" si="1"/>
        <v>7089</v>
      </c>
      <c r="T10" s="19"/>
      <c r="U10" s="19">
        <f t="shared" si="1"/>
        <v>226813</v>
      </c>
      <c r="V10" s="19">
        <f t="shared" si="1"/>
        <v>170109.5</v>
      </c>
      <c r="W10" s="19">
        <f t="shared" si="1"/>
        <v>56703.5</v>
      </c>
      <c r="X10" s="19"/>
      <c r="Y10" s="19">
        <f t="shared" si="1"/>
        <v>119860</v>
      </c>
      <c r="Z10" s="19">
        <f t="shared" si="1"/>
        <v>89895</v>
      </c>
      <c r="AA10" s="19">
        <f t="shared" si="1"/>
        <v>29965</v>
      </c>
      <c r="AB10" s="19"/>
      <c r="AC10" s="19">
        <f t="shared" si="1"/>
        <v>16000</v>
      </c>
      <c r="AD10" s="19">
        <f t="shared" si="1"/>
        <v>12000</v>
      </c>
      <c r="AE10" s="19">
        <f t="shared" si="1"/>
        <v>4000</v>
      </c>
      <c r="AF10" s="49"/>
      <c r="AG10" s="31">
        <f>H11-I11-K11-L11</f>
        <v>0</v>
      </c>
      <c r="AH10" s="31">
        <f>M11-N11-O11-P11</f>
        <v>0</v>
      </c>
      <c r="AI10" s="31">
        <f>Q11-R11-S11-T11</f>
        <v>0</v>
      </c>
      <c r="AJ10" s="12">
        <f>U11-V11-W11-X11</f>
        <v>0</v>
      </c>
      <c r="AK10" s="12">
        <f>Y11-Z11-AA11-AB11</f>
        <v>0</v>
      </c>
      <c r="AL10" s="12">
        <f>AC11-AD11-AE11-AF11</f>
        <v>0</v>
      </c>
      <c r="AM10" s="12">
        <f>K10-O10-S10-W10-AA10-AE10</f>
        <v>-0.5</v>
      </c>
    </row>
    <row r="11" spans="3:39" ht="51" customHeight="1">
      <c r="C11" s="183" t="s">
        <v>68</v>
      </c>
      <c r="D11" s="184"/>
      <c r="E11" s="185"/>
      <c r="F11" s="185"/>
      <c r="G11" s="186"/>
      <c r="H11" s="20">
        <f>H12+H13+H14+H15+H16+H20+H21+H22+H23+H24+H25+H26+H27+H28+H32+H33</f>
        <v>391332</v>
      </c>
      <c r="I11" s="20">
        <f>I12+I13+I14+I15+I16+I20+I21+I22+I23+I24+I25+I26+I27+I28+I32+I33</f>
        <v>293499</v>
      </c>
      <c r="J11" s="19">
        <f aca="true" t="shared" si="2" ref="J11:J16">I11/H11*100</f>
        <v>75</v>
      </c>
      <c r="K11" s="20">
        <f>K12+K13+K14+K15+K16+K20+K21+K22+K23+K24+K25+K26+K27+K28+K32+K33</f>
        <v>97833</v>
      </c>
      <c r="L11" s="20"/>
      <c r="M11" s="20">
        <f>M12+M13+M14+M15+M16+M20+M21+M22+M23+M24+M25+M26+M27+M28+M32+M33</f>
        <v>302</v>
      </c>
      <c r="N11" s="20">
        <f>N12+N13+N14+N15+N16+N20+N21+N22+N23+N24+N25+N26+N27+N28+N32+N33</f>
        <v>226</v>
      </c>
      <c r="O11" s="20">
        <f>O12+O13+O14+O15+O16+O20+O21+O22+O23+O24+O25+O26+O27+O28+O32+O33</f>
        <v>76</v>
      </c>
      <c r="P11" s="20"/>
      <c r="Q11" s="20">
        <f>Q12+Q13+Q14+Q15+Q16+Q20+Q21+Q22+Q23+Q24+Q25+Q26+Q27+Q28+Q32+Q33</f>
        <v>28356</v>
      </c>
      <c r="R11" s="20">
        <f>R12+R13+R14+R15+R16+R20+R21+R22+R23+R24+R25+R26+R27+R28+R32+R33</f>
        <v>21267</v>
      </c>
      <c r="S11" s="20">
        <f>S12+S13+S14+S15+S16+S20+S21+S22+S23+S24+S25+S26+S27+S28+S32+S33</f>
        <v>7089</v>
      </c>
      <c r="T11" s="20"/>
      <c r="U11" s="20">
        <f>U12+U13+U14+U15+U16+U20+U21+U22+U23+U24+U25+U26+U27+U28+U32+U33</f>
        <v>226813</v>
      </c>
      <c r="V11" s="20">
        <f>V12+V13+V14+V15+V16+V20+V21+V22+V23+V24+V25+V26+V27+V28+V32+V33</f>
        <v>170109.5</v>
      </c>
      <c r="W11" s="20">
        <f>W12+W13+W14+W15+W16+W20+W21+W22+W23+W24+W25+W26+W27+W28+W32+W33</f>
        <v>56703.5</v>
      </c>
      <c r="X11" s="20"/>
      <c r="Y11" s="20">
        <f>Y12+Y13+Y14+Y15+Y16+Y20+Y21+Y22+Y23+Y24+Y25+Y26+Y27+Y28+Y32+Y33</f>
        <v>119860</v>
      </c>
      <c r="Z11" s="20">
        <f>Z12+Z13+Z14+Z15+Z16+Z20+Z21+Z22+Z23+Z24+Z25+Z26+Z27+Z28+Z32+Z33</f>
        <v>89895</v>
      </c>
      <c r="AA11" s="20">
        <f>AA12+AA13+AA14+AA15+AA16+AA20+AA21+AA22+AA23+AA24+AA25+AA26+AA27+AA28+AA32+AA33</f>
        <v>29965</v>
      </c>
      <c r="AB11" s="20"/>
      <c r="AC11" s="20">
        <f>AC12+AC13+AC14+AC15+AC16+AC20+AC21+AC22+AC23+AC24+AC25+AC26+AC27+AC28+AC32+AC33</f>
        <v>16000</v>
      </c>
      <c r="AD11" s="20">
        <f>AD12+AD13+AD14+AD15+AD16+AD20+AD21+AD22+AD23+AD24+AD25+AD26+AD27+AD28+AD32+AD33</f>
        <v>12000</v>
      </c>
      <c r="AE11" s="20">
        <f>AE12+AE13+AE14+AE15+AE16+AE20+AE21+AE22+AE23+AE24+AE25+AE26+AE27+AE28+AE32+AE33</f>
        <v>4000</v>
      </c>
      <c r="AF11" s="23"/>
      <c r="AG11" s="31">
        <f>H12-I12-K12-L12</f>
        <v>0</v>
      </c>
      <c r="AH11" s="31">
        <f>M12-N12-O12-P12</f>
        <v>0</v>
      </c>
      <c r="AI11" s="31">
        <f>Q12-R12-S12-T12</f>
        <v>0</v>
      </c>
      <c r="AJ11" s="12">
        <f>U12-V12-W12-X12</f>
        <v>0</v>
      </c>
      <c r="AK11" s="12">
        <f>Y12-Z12-AA12-AB12</f>
        <v>0</v>
      </c>
      <c r="AL11" s="12">
        <f>AC12-AD12-AE12-AF12</f>
        <v>0</v>
      </c>
      <c r="AM11" s="12">
        <f>K11-O11-S11-W11-AA11-AE11</f>
        <v>-0.5</v>
      </c>
    </row>
    <row r="12" spans="1:39" s="28" customFormat="1" ht="57.75" customHeight="1">
      <c r="A12" s="27"/>
      <c r="B12" s="27">
        <v>1</v>
      </c>
      <c r="C12" s="94" t="s">
        <v>58</v>
      </c>
      <c r="D12" s="95" t="s">
        <v>117</v>
      </c>
      <c r="E12" s="67" t="s">
        <v>107</v>
      </c>
      <c r="F12" s="96" t="s">
        <v>10</v>
      </c>
      <c r="G12" s="97">
        <v>2005</v>
      </c>
      <c r="H12" s="98">
        <v>12100</v>
      </c>
      <c r="I12" s="99">
        <f>N12+R12</f>
        <v>9075</v>
      </c>
      <c r="J12" s="98">
        <f t="shared" si="2"/>
        <v>75</v>
      </c>
      <c r="K12" s="99">
        <f>H12-I12</f>
        <v>3025</v>
      </c>
      <c r="L12" s="99"/>
      <c r="M12" s="100"/>
      <c r="N12" s="100"/>
      <c r="O12" s="100"/>
      <c r="P12" s="100"/>
      <c r="Q12" s="100">
        <v>12100</v>
      </c>
      <c r="R12" s="100">
        <v>9075</v>
      </c>
      <c r="S12" s="100">
        <f>Q12-R12</f>
        <v>3025</v>
      </c>
      <c r="T12" s="100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70"/>
      <c r="AF12" s="71"/>
      <c r="AG12" s="31">
        <f>H13-I13-K13-L13</f>
        <v>0</v>
      </c>
      <c r="AH12" s="31">
        <f>M13-N13-O13-P13</f>
        <v>0</v>
      </c>
      <c r="AI12" s="31">
        <f>Q13-R13-S13-T13</f>
        <v>0</v>
      </c>
      <c r="AJ12" s="12">
        <f>U13-V13-W13-X13</f>
        <v>0</v>
      </c>
      <c r="AK12" s="12">
        <f>Y13-Z13-AA13-AB13</f>
        <v>0</v>
      </c>
      <c r="AL12" s="12">
        <f>AC13-AD13-AE13-AF13</f>
        <v>0</v>
      </c>
      <c r="AM12" s="12">
        <f aca="true" t="shared" si="3" ref="AM12:AM58">K12-O12-S12-W12-AA12-AE12</f>
        <v>0</v>
      </c>
    </row>
    <row r="13" spans="1:39" s="28" customFormat="1" ht="179.25" customHeight="1">
      <c r="A13" s="27"/>
      <c r="B13" s="27">
        <v>2</v>
      </c>
      <c r="C13" s="94" t="s">
        <v>58</v>
      </c>
      <c r="D13" s="95" t="s">
        <v>128</v>
      </c>
      <c r="E13" s="67" t="s">
        <v>107</v>
      </c>
      <c r="F13" s="96" t="s">
        <v>20</v>
      </c>
      <c r="G13" s="97" t="s">
        <v>22</v>
      </c>
      <c r="H13" s="99">
        <v>33720</v>
      </c>
      <c r="I13" s="99">
        <v>25290</v>
      </c>
      <c r="J13" s="101">
        <f t="shared" si="2"/>
        <v>75</v>
      </c>
      <c r="K13" s="99">
        <f>H13-I13</f>
        <v>8430</v>
      </c>
      <c r="L13" s="99"/>
      <c r="M13" s="100">
        <v>302</v>
      </c>
      <c r="N13" s="100">
        <v>226</v>
      </c>
      <c r="O13" s="100">
        <v>76</v>
      </c>
      <c r="P13" s="100"/>
      <c r="Q13" s="100">
        <f>R13+S13</f>
        <v>16256</v>
      </c>
      <c r="R13" s="100">
        <v>12192</v>
      </c>
      <c r="S13" s="100">
        <v>4064</v>
      </c>
      <c r="T13" s="100"/>
      <c r="U13" s="100">
        <f>V13+W13</f>
        <v>17161</v>
      </c>
      <c r="V13" s="100">
        <v>12871</v>
      </c>
      <c r="W13" s="100">
        <v>4290</v>
      </c>
      <c r="X13" s="100"/>
      <c r="Y13" s="100"/>
      <c r="Z13" s="100"/>
      <c r="AA13" s="100"/>
      <c r="AB13" s="100"/>
      <c r="AC13" s="100"/>
      <c r="AD13" s="100"/>
      <c r="AE13" s="102"/>
      <c r="AF13" s="103"/>
      <c r="AG13" s="31">
        <f>H12-I12-K12-L12</f>
        <v>0</v>
      </c>
      <c r="AH13" s="31">
        <f>M12-N12-O12-P12</f>
        <v>0</v>
      </c>
      <c r="AI13" s="31">
        <f>Q12-R12-S12-T12</f>
        <v>0</v>
      </c>
      <c r="AJ13" s="12">
        <f>U12-V12-W12-X12</f>
        <v>0</v>
      </c>
      <c r="AK13" s="12">
        <f>Y12-Z12-AA12-AB12</f>
        <v>0</v>
      </c>
      <c r="AL13" s="12">
        <f>AC12-AD12-AE12-AF12</f>
        <v>0</v>
      </c>
      <c r="AM13" s="12">
        <f t="shared" si="3"/>
        <v>0</v>
      </c>
    </row>
    <row r="14" spans="1:39" s="28" customFormat="1" ht="68.25" customHeight="1">
      <c r="A14" s="27"/>
      <c r="B14" s="27">
        <v>3</v>
      </c>
      <c r="C14" s="24" t="s">
        <v>58</v>
      </c>
      <c r="D14" s="1" t="s">
        <v>118</v>
      </c>
      <c r="E14" s="1" t="s">
        <v>107</v>
      </c>
      <c r="F14" s="2" t="s">
        <v>18</v>
      </c>
      <c r="G14" s="55" t="s">
        <v>25</v>
      </c>
      <c r="H14" s="22">
        <v>36000</v>
      </c>
      <c r="I14" s="22">
        <v>27000</v>
      </c>
      <c r="J14" s="22">
        <f t="shared" si="2"/>
        <v>75</v>
      </c>
      <c r="K14" s="22">
        <f>H14-I14</f>
        <v>9000</v>
      </c>
      <c r="L14" s="22"/>
      <c r="M14" s="34"/>
      <c r="N14" s="34"/>
      <c r="O14" s="34"/>
      <c r="P14" s="34"/>
      <c r="Q14" s="34"/>
      <c r="R14" s="34"/>
      <c r="S14" s="34"/>
      <c r="T14" s="34"/>
      <c r="U14" s="11">
        <v>14000</v>
      </c>
      <c r="V14" s="11">
        <v>10500</v>
      </c>
      <c r="W14" s="11">
        <f>U14-V14</f>
        <v>3500</v>
      </c>
      <c r="X14" s="11"/>
      <c r="Y14" s="22">
        <v>22000</v>
      </c>
      <c r="Z14" s="22">
        <v>16500</v>
      </c>
      <c r="AA14" s="22">
        <f>Y14-Z14</f>
        <v>5500</v>
      </c>
      <c r="AB14" s="25"/>
      <c r="AC14" s="29"/>
      <c r="AD14" s="29"/>
      <c r="AE14" s="33"/>
      <c r="AF14" s="50"/>
      <c r="AG14" s="31">
        <f aca="true" t="shared" si="4" ref="AG14:AG77">H14-I14-K14-L14</f>
        <v>0</v>
      </c>
      <c r="AH14" s="31">
        <f aca="true" t="shared" si="5" ref="AH14:AH77">M14-N14-O14-P14</f>
        <v>0</v>
      </c>
      <c r="AI14" s="31">
        <f>U14-V14-W14-X14</f>
        <v>0</v>
      </c>
      <c r="AJ14" s="12">
        <f>U13-V13-W13-X13</f>
        <v>0</v>
      </c>
      <c r="AK14" s="12">
        <f>Y13-Z13-AA13-AB13</f>
        <v>0</v>
      </c>
      <c r="AL14" s="12">
        <f aca="true" t="shared" si="6" ref="AL14:AL77">AC14-AD14-AE14-AF14</f>
        <v>0</v>
      </c>
      <c r="AM14" s="12">
        <f t="shared" si="3"/>
        <v>0</v>
      </c>
    </row>
    <row r="15" spans="1:39" s="28" customFormat="1" ht="91.5" customHeight="1">
      <c r="A15" s="27"/>
      <c r="B15" s="27">
        <v>4</v>
      </c>
      <c r="C15" s="24" t="s">
        <v>58</v>
      </c>
      <c r="D15" s="1" t="s">
        <v>119</v>
      </c>
      <c r="E15" s="1" t="s">
        <v>107</v>
      </c>
      <c r="F15" s="2" t="s">
        <v>18</v>
      </c>
      <c r="G15" s="55" t="s">
        <v>25</v>
      </c>
      <c r="H15" s="22">
        <v>46000</v>
      </c>
      <c r="I15" s="22">
        <v>34500</v>
      </c>
      <c r="J15" s="22">
        <f t="shared" si="2"/>
        <v>75</v>
      </c>
      <c r="K15" s="22">
        <f>H15-I15</f>
        <v>11500</v>
      </c>
      <c r="L15" s="22"/>
      <c r="M15" s="34"/>
      <c r="N15" s="34"/>
      <c r="O15" s="34"/>
      <c r="P15" s="34"/>
      <c r="Q15" s="34"/>
      <c r="R15" s="34"/>
      <c r="S15" s="34"/>
      <c r="T15" s="34"/>
      <c r="U15" s="26">
        <v>27000</v>
      </c>
      <c r="V15" s="22">
        <v>20250</v>
      </c>
      <c r="W15" s="11">
        <f>U15-V15</f>
        <v>6750</v>
      </c>
      <c r="X15" s="11"/>
      <c r="Y15" s="26">
        <v>19000</v>
      </c>
      <c r="Z15" s="22">
        <v>14250</v>
      </c>
      <c r="AA15" s="22">
        <f>Y15-Z15</f>
        <v>4750</v>
      </c>
      <c r="AB15" s="29"/>
      <c r="AC15" s="29"/>
      <c r="AD15" s="29"/>
      <c r="AE15" s="33"/>
      <c r="AF15" s="50"/>
      <c r="AG15" s="31">
        <f t="shared" si="4"/>
        <v>0</v>
      </c>
      <c r="AH15" s="31">
        <f t="shared" si="5"/>
        <v>0</v>
      </c>
      <c r="AI15" s="31">
        <f>U15-V15-W15-X15</f>
        <v>0</v>
      </c>
      <c r="AJ15" s="12">
        <f>U14-V14-W14-X14</f>
        <v>0</v>
      </c>
      <c r="AK15" s="12">
        <f>Y14-Z14-AA14-AB14</f>
        <v>0</v>
      </c>
      <c r="AL15" s="12">
        <f t="shared" si="6"/>
        <v>0</v>
      </c>
      <c r="AM15" s="12">
        <f t="shared" si="3"/>
        <v>0</v>
      </c>
    </row>
    <row r="16" spans="1:39" s="28" customFormat="1" ht="82.5" customHeight="1" thickBot="1">
      <c r="A16" s="27"/>
      <c r="B16" s="27">
        <v>5</v>
      </c>
      <c r="C16" s="137" t="s">
        <v>58</v>
      </c>
      <c r="D16" s="138" t="s">
        <v>120</v>
      </c>
      <c r="E16" s="138" t="s">
        <v>107</v>
      </c>
      <c r="F16" s="139" t="s">
        <v>16</v>
      </c>
      <c r="G16" s="140" t="s">
        <v>25</v>
      </c>
      <c r="H16" s="141">
        <v>13300</v>
      </c>
      <c r="I16" s="141">
        <v>9975</v>
      </c>
      <c r="J16" s="141">
        <f t="shared" si="2"/>
        <v>75</v>
      </c>
      <c r="K16" s="141">
        <f>H16-I16</f>
        <v>3325</v>
      </c>
      <c r="L16" s="141"/>
      <c r="M16" s="142"/>
      <c r="N16" s="142"/>
      <c r="O16" s="142"/>
      <c r="P16" s="142"/>
      <c r="Q16" s="142"/>
      <c r="R16" s="142"/>
      <c r="S16" s="142"/>
      <c r="T16" s="142"/>
      <c r="U16" s="143">
        <v>1800</v>
      </c>
      <c r="V16" s="141">
        <v>1350</v>
      </c>
      <c r="W16" s="144">
        <f>U16-V16</f>
        <v>450</v>
      </c>
      <c r="X16" s="144"/>
      <c r="Y16" s="143">
        <v>11500</v>
      </c>
      <c r="Z16" s="141">
        <v>8625</v>
      </c>
      <c r="AA16" s="141">
        <f>Y16-Z16</f>
        <v>2875</v>
      </c>
      <c r="AB16" s="145"/>
      <c r="AC16" s="145"/>
      <c r="AD16" s="145"/>
      <c r="AE16" s="146"/>
      <c r="AF16" s="147"/>
      <c r="AG16" s="31">
        <f t="shared" si="4"/>
        <v>0</v>
      </c>
      <c r="AH16" s="31">
        <f t="shared" si="5"/>
        <v>0</v>
      </c>
      <c r="AI16" s="31">
        <f>U16-V16-W16-X16</f>
        <v>0</v>
      </c>
      <c r="AJ16" s="12">
        <f>U15-V15-W15-X15</f>
        <v>0</v>
      </c>
      <c r="AK16" s="12">
        <f>Y15-Z15-AA15-AB15</f>
        <v>0</v>
      </c>
      <c r="AL16" s="12">
        <f t="shared" si="6"/>
        <v>0</v>
      </c>
      <c r="AM16" s="12">
        <f t="shared" si="3"/>
        <v>0</v>
      </c>
    </row>
    <row r="17" spans="1:39" s="28" customFormat="1" ht="17.25" customHeight="1">
      <c r="A17" s="27"/>
      <c r="B17" s="27"/>
      <c r="C17" s="175" t="s">
        <v>69</v>
      </c>
      <c r="D17" s="176"/>
      <c r="E17" s="179" t="s">
        <v>70</v>
      </c>
      <c r="F17" s="180" t="s">
        <v>56</v>
      </c>
      <c r="G17" s="181" t="s">
        <v>21</v>
      </c>
      <c r="H17" s="174" t="s">
        <v>92</v>
      </c>
      <c r="I17" s="174" t="s">
        <v>9</v>
      </c>
      <c r="J17" s="174" t="s">
        <v>8</v>
      </c>
      <c r="K17" s="171" t="s">
        <v>41</v>
      </c>
      <c r="L17" s="171" t="s">
        <v>79</v>
      </c>
      <c r="M17" s="173">
        <v>2004</v>
      </c>
      <c r="N17" s="166"/>
      <c r="O17" s="166"/>
      <c r="P17" s="167"/>
      <c r="Q17" s="166">
        <v>2005</v>
      </c>
      <c r="R17" s="166"/>
      <c r="S17" s="166"/>
      <c r="T17" s="167"/>
      <c r="U17" s="166">
        <v>2006</v>
      </c>
      <c r="V17" s="166"/>
      <c r="W17" s="166"/>
      <c r="X17" s="167"/>
      <c r="Y17" s="166">
        <v>2007</v>
      </c>
      <c r="Z17" s="166"/>
      <c r="AA17" s="166"/>
      <c r="AB17" s="167"/>
      <c r="AC17" s="166">
        <v>2008</v>
      </c>
      <c r="AD17" s="166"/>
      <c r="AE17" s="166"/>
      <c r="AF17" s="168"/>
      <c r="AG17" s="31"/>
      <c r="AH17" s="31"/>
      <c r="AI17" s="31"/>
      <c r="AJ17" s="12"/>
      <c r="AK17" s="12"/>
      <c r="AL17" s="12"/>
      <c r="AM17" s="12"/>
    </row>
    <row r="18" spans="1:39" s="28" customFormat="1" ht="73.5" customHeight="1">
      <c r="A18" s="27"/>
      <c r="B18" s="27"/>
      <c r="C18" s="177"/>
      <c r="D18" s="178"/>
      <c r="E18" s="178"/>
      <c r="F18" s="178"/>
      <c r="G18" s="182"/>
      <c r="H18" s="172"/>
      <c r="I18" s="172"/>
      <c r="J18" s="172"/>
      <c r="K18" s="172"/>
      <c r="L18" s="172"/>
      <c r="M18" s="39" t="s">
        <v>42</v>
      </c>
      <c r="N18" s="40" t="s">
        <v>43</v>
      </c>
      <c r="O18" s="40" t="s">
        <v>44</v>
      </c>
      <c r="P18" s="41" t="s">
        <v>79</v>
      </c>
      <c r="Q18" s="39" t="s">
        <v>45</v>
      </c>
      <c r="R18" s="40" t="s">
        <v>43</v>
      </c>
      <c r="S18" s="40" t="s">
        <v>44</v>
      </c>
      <c r="T18" s="41" t="s">
        <v>79</v>
      </c>
      <c r="U18" s="39" t="s">
        <v>46</v>
      </c>
      <c r="V18" s="40" t="s">
        <v>43</v>
      </c>
      <c r="W18" s="40" t="s">
        <v>44</v>
      </c>
      <c r="X18" s="41" t="s">
        <v>79</v>
      </c>
      <c r="Y18" s="40" t="s">
        <v>47</v>
      </c>
      <c r="Z18" s="40" t="s">
        <v>43</v>
      </c>
      <c r="AA18" s="40" t="s">
        <v>44</v>
      </c>
      <c r="AB18" s="41" t="s">
        <v>79</v>
      </c>
      <c r="AC18" s="40" t="s">
        <v>48</v>
      </c>
      <c r="AD18" s="40" t="s">
        <v>43</v>
      </c>
      <c r="AE18" s="40" t="s">
        <v>44</v>
      </c>
      <c r="AF18" s="42" t="s">
        <v>79</v>
      </c>
      <c r="AG18" s="31"/>
      <c r="AH18" s="31"/>
      <c r="AI18" s="31"/>
      <c r="AJ18" s="12"/>
      <c r="AK18" s="12"/>
      <c r="AL18" s="12"/>
      <c r="AM18" s="12"/>
    </row>
    <row r="19" spans="1:39" s="28" customFormat="1" ht="9" customHeight="1" thickBot="1">
      <c r="A19" s="27"/>
      <c r="B19" s="27"/>
      <c r="C19" s="169">
        <v>1</v>
      </c>
      <c r="D19" s="170"/>
      <c r="E19" s="44">
        <v>2</v>
      </c>
      <c r="F19" s="44">
        <v>3</v>
      </c>
      <c r="G19" s="44">
        <v>4</v>
      </c>
      <c r="H19" s="44">
        <v>5</v>
      </c>
      <c r="I19" s="44">
        <v>6</v>
      </c>
      <c r="J19" s="44">
        <v>7</v>
      </c>
      <c r="K19" s="44">
        <v>8</v>
      </c>
      <c r="L19" s="44">
        <v>9</v>
      </c>
      <c r="M19" s="43">
        <v>10</v>
      </c>
      <c r="N19" s="44">
        <v>11</v>
      </c>
      <c r="O19" s="44">
        <v>12</v>
      </c>
      <c r="P19" s="46">
        <v>13</v>
      </c>
      <c r="Q19" s="43">
        <v>14</v>
      </c>
      <c r="R19" s="44">
        <v>15</v>
      </c>
      <c r="S19" s="44">
        <v>16</v>
      </c>
      <c r="T19" s="46">
        <v>17</v>
      </c>
      <c r="U19" s="43">
        <v>18</v>
      </c>
      <c r="V19" s="44">
        <v>19</v>
      </c>
      <c r="W19" s="44">
        <v>20</v>
      </c>
      <c r="X19" s="44">
        <v>21</v>
      </c>
      <c r="Y19" s="44">
        <v>22</v>
      </c>
      <c r="Z19" s="44">
        <v>23</v>
      </c>
      <c r="AA19" s="44">
        <v>24</v>
      </c>
      <c r="AB19" s="44">
        <v>25</v>
      </c>
      <c r="AC19" s="44">
        <v>26</v>
      </c>
      <c r="AD19" s="44">
        <v>27</v>
      </c>
      <c r="AE19" s="44">
        <v>28</v>
      </c>
      <c r="AF19" s="45">
        <v>29</v>
      </c>
      <c r="AG19" s="31"/>
      <c r="AH19" s="31"/>
      <c r="AI19" s="31"/>
      <c r="AJ19" s="12"/>
      <c r="AK19" s="12"/>
      <c r="AL19" s="12"/>
      <c r="AM19" s="12"/>
    </row>
    <row r="20" spans="1:39" s="28" customFormat="1" ht="103.5" customHeight="1">
      <c r="A20" s="27"/>
      <c r="B20" s="27">
        <v>6</v>
      </c>
      <c r="C20" s="66" t="s">
        <v>58</v>
      </c>
      <c r="D20" s="67" t="s">
        <v>93</v>
      </c>
      <c r="E20" s="67" t="s">
        <v>107</v>
      </c>
      <c r="F20" s="59" t="s">
        <v>13</v>
      </c>
      <c r="G20" s="61">
        <v>2006</v>
      </c>
      <c r="H20" s="62">
        <v>16717</v>
      </c>
      <c r="I20" s="62">
        <v>12538</v>
      </c>
      <c r="J20" s="62">
        <f aca="true" t="shared" si="7" ref="J20:J28">I20/H20*100</f>
        <v>75.00149548363942</v>
      </c>
      <c r="K20" s="62">
        <v>4179</v>
      </c>
      <c r="L20" s="62"/>
      <c r="M20" s="68"/>
      <c r="N20" s="68"/>
      <c r="O20" s="68"/>
      <c r="P20" s="68"/>
      <c r="Q20" s="62"/>
      <c r="R20" s="62"/>
      <c r="S20" s="62"/>
      <c r="T20" s="62"/>
      <c r="U20" s="62">
        <v>16717</v>
      </c>
      <c r="V20" s="62">
        <f>U20*0.75</f>
        <v>12537.75</v>
      </c>
      <c r="W20" s="62">
        <f>U20-V20</f>
        <v>4179.25</v>
      </c>
      <c r="X20" s="62"/>
      <c r="Y20" s="69"/>
      <c r="Z20" s="69"/>
      <c r="AA20" s="69"/>
      <c r="AB20" s="69"/>
      <c r="AC20" s="69"/>
      <c r="AD20" s="69"/>
      <c r="AE20" s="70"/>
      <c r="AF20" s="71"/>
      <c r="AG20" s="31">
        <f t="shared" si="4"/>
        <v>0</v>
      </c>
      <c r="AH20" s="31">
        <f t="shared" si="5"/>
        <v>0</v>
      </c>
      <c r="AI20" s="31">
        <f aca="true" t="shared" si="8" ref="AI20:AI77">Q20-R20-S20-T20</f>
        <v>0</v>
      </c>
      <c r="AJ20" s="12">
        <f aca="true" t="shared" si="9" ref="AJ20:AJ77">U20-V20-W20-X20</f>
        <v>0</v>
      </c>
      <c r="AK20" s="12">
        <f aca="true" t="shared" si="10" ref="AK20:AK77">Y20-Z20-AA20-AB20</f>
        <v>0</v>
      </c>
      <c r="AL20" s="12">
        <f t="shared" si="6"/>
        <v>0</v>
      </c>
      <c r="AM20" s="12">
        <f t="shared" si="3"/>
        <v>-0.25</v>
      </c>
    </row>
    <row r="21" spans="1:39" s="28" customFormat="1" ht="124.5" customHeight="1">
      <c r="A21" s="27"/>
      <c r="B21" s="27">
        <v>7</v>
      </c>
      <c r="C21" s="66" t="s">
        <v>58</v>
      </c>
      <c r="D21" s="67" t="s">
        <v>94</v>
      </c>
      <c r="E21" s="67" t="s">
        <v>107</v>
      </c>
      <c r="F21" s="59" t="s">
        <v>14</v>
      </c>
      <c r="G21" s="61">
        <v>2006</v>
      </c>
      <c r="H21" s="62">
        <v>12405</v>
      </c>
      <c r="I21" s="62">
        <v>9304</v>
      </c>
      <c r="J21" s="62">
        <f t="shared" si="7"/>
        <v>75.00201531640468</v>
      </c>
      <c r="K21" s="62">
        <f>H21-I21</f>
        <v>3101</v>
      </c>
      <c r="L21" s="62"/>
      <c r="M21" s="68"/>
      <c r="N21" s="68"/>
      <c r="O21" s="68"/>
      <c r="P21" s="68"/>
      <c r="Q21" s="62"/>
      <c r="R21" s="62"/>
      <c r="S21" s="62"/>
      <c r="T21" s="62"/>
      <c r="U21" s="62">
        <v>12405</v>
      </c>
      <c r="V21" s="62">
        <f>U21*0.75</f>
        <v>9303.75</v>
      </c>
      <c r="W21" s="62">
        <f>U21-V21</f>
        <v>3101.25</v>
      </c>
      <c r="X21" s="62"/>
      <c r="Y21" s="69"/>
      <c r="Z21" s="69"/>
      <c r="AA21" s="69"/>
      <c r="AB21" s="69"/>
      <c r="AC21" s="69"/>
      <c r="AD21" s="69"/>
      <c r="AE21" s="70"/>
      <c r="AF21" s="71"/>
      <c r="AG21" s="31">
        <f t="shared" si="4"/>
        <v>0</v>
      </c>
      <c r="AH21" s="31">
        <f t="shared" si="5"/>
        <v>0</v>
      </c>
      <c r="AI21" s="31">
        <f t="shared" si="8"/>
        <v>0</v>
      </c>
      <c r="AJ21" s="12">
        <f t="shared" si="9"/>
        <v>0</v>
      </c>
      <c r="AK21" s="12">
        <f t="shared" si="10"/>
        <v>0</v>
      </c>
      <c r="AL21" s="12">
        <f t="shared" si="6"/>
        <v>0</v>
      </c>
      <c r="AM21" s="12">
        <f t="shared" si="3"/>
        <v>-0.25</v>
      </c>
    </row>
    <row r="22" spans="1:39" s="28" customFormat="1" ht="57.75" customHeight="1">
      <c r="A22" s="27"/>
      <c r="B22" s="27">
        <v>8</v>
      </c>
      <c r="C22" s="24" t="s">
        <v>58</v>
      </c>
      <c r="D22" s="1" t="s">
        <v>121</v>
      </c>
      <c r="E22" s="1" t="s">
        <v>107</v>
      </c>
      <c r="F22" s="2" t="s">
        <v>18</v>
      </c>
      <c r="G22" s="57" t="s">
        <v>25</v>
      </c>
      <c r="H22" s="11">
        <v>34000</v>
      </c>
      <c r="I22" s="11">
        <v>25500</v>
      </c>
      <c r="J22" s="11">
        <f t="shared" si="7"/>
        <v>75</v>
      </c>
      <c r="K22" s="11">
        <f>H22-I22</f>
        <v>8500</v>
      </c>
      <c r="L22" s="11"/>
      <c r="M22" s="34"/>
      <c r="N22" s="34"/>
      <c r="O22" s="34"/>
      <c r="P22" s="34"/>
      <c r="Q22" s="34"/>
      <c r="R22" s="34"/>
      <c r="S22" s="34"/>
      <c r="T22" s="34"/>
      <c r="U22" s="11">
        <v>14000</v>
      </c>
      <c r="V22" s="11">
        <f>U22*0.75</f>
        <v>10500</v>
      </c>
      <c r="W22" s="11">
        <f>U22-V22</f>
        <v>3500</v>
      </c>
      <c r="X22" s="11"/>
      <c r="Y22" s="11">
        <v>20000</v>
      </c>
      <c r="Z22" s="11">
        <f>Y22*0.75</f>
        <v>15000</v>
      </c>
      <c r="AA22" s="11">
        <f>Y22-Z22</f>
        <v>5000</v>
      </c>
      <c r="AB22" s="29"/>
      <c r="AC22" s="29"/>
      <c r="AD22" s="29"/>
      <c r="AE22" s="33"/>
      <c r="AF22" s="50"/>
      <c r="AG22" s="31">
        <f>H22-I22-K22-L22</f>
        <v>0</v>
      </c>
      <c r="AH22" s="31">
        <f>M22-N22-O22-P22</f>
        <v>0</v>
      </c>
      <c r="AI22" s="31">
        <f>U22-V22-W22-X22</f>
        <v>0</v>
      </c>
      <c r="AJ22" s="12">
        <f t="shared" si="9"/>
        <v>0</v>
      </c>
      <c r="AK22" s="12">
        <f t="shared" si="10"/>
        <v>0</v>
      </c>
      <c r="AL22" s="12">
        <f t="shared" si="6"/>
        <v>0</v>
      </c>
      <c r="AM22" s="31">
        <f>Y22-Z22-AA22-AB22</f>
        <v>0</v>
      </c>
    </row>
    <row r="23" spans="1:39" s="28" customFormat="1" ht="57.75" customHeight="1">
      <c r="A23" s="27"/>
      <c r="B23" s="27">
        <v>9</v>
      </c>
      <c r="C23" s="24" t="s">
        <v>58</v>
      </c>
      <c r="D23" s="1" t="s">
        <v>122</v>
      </c>
      <c r="E23" s="1" t="s">
        <v>107</v>
      </c>
      <c r="F23" s="2" t="s">
        <v>18</v>
      </c>
      <c r="G23" s="57">
        <v>2006</v>
      </c>
      <c r="H23" s="8">
        <v>15000</v>
      </c>
      <c r="I23" s="11">
        <v>11250</v>
      </c>
      <c r="J23" s="11">
        <f t="shared" si="7"/>
        <v>75</v>
      </c>
      <c r="K23" s="11">
        <v>3750</v>
      </c>
      <c r="L23" s="11"/>
      <c r="M23" s="34"/>
      <c r="N23" s="34"/>
      <c r="O23" s="34"/>
      <c r="P23" s="34"/>
      <c r="Q23" s="34"/>
      <c r="R23" s="34"/>
      <c r="S23" s="34"/>
      <c r="T23" s="34"/>
      <c r="U23" s="11">
        <v>15000</v>
      </c>
      <c r="V23" s="11">
        <v>11250</v>
      </c>
      <c r="W23" s="11">
        <v>3750</v>
      </c>
      <c r="X23" s="11"/>
      <c r="Y23" s="29"/>
      <c r="Z23" s="29"/>
      <c r="AA23" s="29"/>
      <c r="AB23" s="29"/>
      <c r="AC23" s="29"/>
      <c r="AD23" s="29"/>
      <c r="AE23" s="33"/>
      <c r="AF23" s="50"/>
      <c r="AG23" s="31">
        <f t="shared" si="4"/>
        <v>0</v>
      </c>
      <c r="AH23" s="31">
        <f t="shared" si="5"/>
        <v>0</v>
      </c>
      <c r="AI23" s="31">
        <f>U23-V23-W23-X23</f>
        <v>0</v>
      </c>
      <c r="AJ23" s="12">
        <f t="shared" si="9"/>
        <v>0</v>
      </c>
      <c r="AK23" s="12">
        <f t="shared" si="10"/>
        <v>0</v>
      </c>
      <c r="AL23" s="31">
        <f>X23-Y23-Z23-AA23</f>
        <v>0</v>
      </c>
      <c r="AM23" s="31">
        <f>Y23-Z23-AA23-AB23</f>
        <v>0</v>
      </c>
    </row>
    <row r="24" spans="1:39" s="28" customFormat="1" ht="70.5" customHeight="1">
      <c r="A24" s="27"/>
      <c r="B24" s="27">
        <v>10</v>
      </c>
      <c r="C24" s="24" t="s">
        <v>58</v>
      </c>
      <c r="D24" s="1" t="s">
        <v>123</v>
      </c>
      <c r="E24" s="1" t="s">
        <v>107</v>
      </c>
      <c r="F24" s="2" t="s">
        <v>18</v>
      </c>
      <c r="G24" s="57">
        <v>2006</v>
      </c>
      <c r="H24" s="8">
        <v>36500</v>
      </c>
      <c r="I24" s="11">
        <v>27375</v>
      </c>
      <c r="J24" s="11">
        <f t="shared" si="7"/>
        <v>75</v>
      </c>
      <c r="K24" s="11">
        <f>H24-I24</f>
        <v>9125</v>
      </c>
      <c r="L24" s="11"/>
      <c r="M24" s="34"/>
      <c r="N24" s="34"/>
      <c r="O24" s="34"/>
      <c r="P24" s="34"/>
      <c r="Q24" s="34"/>
      <c r="R24" s="34"/>
      <c r="S24" s="34"/>
      <c r="T24" s="34"/>
      <c r="U24" s="11">
        <v>36500</v>
      </c>
      <c r="V24" s="11">
        <v>27375</v>
      </c>
      <c r="W24" s="11">
        <v>9125</v>
      </c>
      <c r="X24" s="11"/>
      <c r="Y24" s="29"/>
      <c r="Z24" s="29"/>
      <c r="AA24" s="29"/>
      <c r="AB24" s="29"/>
      <c r="AC24" s="29"/>
      <c r="AD24" s="29"/>
      <c r="AE24" s="33"/>
      <c r="AF24" s="50"/>
      <c r="AG24" s="31">
        <f t="shared" si="4"/>
        <v>0</v>
      </c>
      <c r="AH24" s="31">
        <f t="shared" si="5"/>
        <v>0</v>
      </c>
      <c r="AI24" s="31">
        <f>U24-V24-W24-X24</f>
        <v>0</v>
      </c>
      <c r="AJ24" s="12">
        <f t="shared" si="9"/>
        <v>0</v>
      </c>
      <c r="AK24" s="12">
        <f t="shared" si="10"/>
        <v>0</v>
      </c>
      <c r="AL24" s="31">
        <f>X24-Y24-Z24-AA24</f>
        <v>0</v>
      </c>
      <c r="AM24" s="31">
        <f>Y24-Z24-AA24-AB24</f>
        <v>0</v>
      </c>
    </row>
    <row r="25" spans="1:39" s="28" customFormat="1" ht="66.75" customHeight="1">
      <c r="A25" s="27"/>
      <c r="B25" s="27">
        <v>11</v>
      </c>
      <c r="C25" s="66" t="s">
        <v>58</v>
      </c>
      <c r="D25" s="67" t="s">
        <v>95</v>
      </c>
      <c r="E25" s="67" t="s">
        <v>107</v>
      </c>
      <c r="F25" s="59" t="s">
        <v>18</v>
      </c>
      <c r="G25" s="61">
        <v>2006</v>
      </c>
      <c r="H25" s="62">
        <v>10500</v>
      </c>
      <c r="I25" s="62">
        <v>7875</v>
      </c>
      <c r="J25" s="62">
        <f t="shared" si="7"/>
        <v>75</v>
      </c>
      <c r="K25" s="62">
        <f>H25-I25</f>
        <v>2625</v>
      </c>
      <c r="L25" s="62"/>
      <c r="M25" s="68"/>
      <c r="N25" s="68"/>
      <c r="O25" s="68"/>
      <c r="P25" s="68"/>
      <c r="Q25" s="62"/>
      <c r="R25" s="62"/>
      <c r="S25" s="62"/>
      <c r="T25" s="62"/>
      <c r="U25" s="62">
        <v>10500</v>
      </c>
      <c r="V25" s="62">
        <v>7875</v>
      </c>
      <c r="W25" s="62">
        <v>2625</v>
      </c>
      <c r="X25" s="62"/>
      <c r="Y25" s="69"/>
      <c r="Z25" s="69"/>
      <c r="AA25" s="69"/>
      <c r="AB25" s="69"/>
      <c r="AC25" s="69"/>
      <c r="AD25" s="69"/>
      <c r="AE25" s="70"/>
      <c r="AF25" s="71"/>
      <c r="AG25" s="31">
        <f t="shared" si="4"/>
        <v>0</v>
      </c>
      <c r="AH25" s="31">
        <f t="shared" si="5"/>
        <v>0</v>
      </c>
      <c r="AI25" s="31">
        <f t="shared" si="8"/>
        <v>0</v>
      </c>
      <c r="AJ25" s="12">
        <f t="shared" si="9"/>
        <v>0</v>
      </c>
      <c r="AK25" s="12">
        <f t="shared" si="10"/>
        <v>0</v>
      </c>
      <c r="AL25" s="12">
        <f t="shared" si="6"/>
        <v>0</v>
      </c>
      <c r="AM25" s="12">
        <f t="shared" si="3"/>
        <v>0</v>
      </c>
    </row>
    <row r="26" spans="1:39" s="28" customFormat="1" ht="79.5" customHeight="1">
      <c r="A26" s="27"/>
      <c r="B26" s="27">
        <v>12</v>
      </c>
      <c r="C26" s="66" t="s">
        <v>58</v>
      </c>
      <c r="D26" s="67" t="s">
        <v>96</v>
      </c>
      <c r="E26" s="67" t="s">
        <v>107</v>
      </c>
      <c r="F26" s="59" t="s">
        <v>97</v>
      </c>
      <c r="G26" s="61" t="s">
        <v>25</v>
      </c>
      <c r="H26" s="62">
        <v>25590</v>
      </c>
      <c r="I26" s="62">
        <v>19192</v>
      </c>
      <c r="J26" s="62">
        <f t="shared" si="7"/>
        <v>74.9980461117624</v>
      </c>
      <c r="K26" s="62">
        <f>H26-I26</f>
        <v>6398</v>
      </c>
      <c r="L26" s="62"/>
      <c r="M26" s="68"/>
      <c r="N26" s="68"/>
      <c r="O26" s="68"/>
      <c r="P26" s="68"/>
      <c r="Q26" s="68"/>
      <c r="R26" s="68"/>
      <c r="S26" s="68"/>
      <c r="T26" s="68"/>
      <c r="U26" s="62">
        <v>11230</v>
      </c>
      <c r="V26" s="62">
        <v>8422</v>
      </c>
      <c r="W26" s="62">
        <f>U26-V26</f>
        <v>2808</v>
      </c>
      <c r="X26" s="62"/>
      <c r="Y26" s="62">
        <v>14360</v>
      </c>
      <c r="Z26" s="62">
        <v>10770</v>
      </c>
      <c r="AA26" s="62">
        <v>3590</v>
      </c>
      <c r="AB26" s="62"/>
      <c r="AC26" s="69"/>
      <c r="AD26" s="69"/>
      <c r="AE26" s="70"/>
      <c r="AF26" s="71"/>
      <c r="AG26" s="31">
        <f t="shared" si="4"/>
        <v>0</v>
      </c>
      <c r="AH26" s="31">
        <f t="shared" si="5"/>
        <v>0</v>
      </c>
      <c r="AI26" s="31">
        <f t="shared" si="8"/>
        <v>0</v>
      </c>
      <c r="AJ26" s="12">
        <f t="shared" si="9"/>
        <v>0</v>
      </c>
      <c r="AK26" s="12">
        <f t="shared" si="10"/>
        <v>0</v>
      </c>
      <c r="AL26" s="12">
        <f t="shared" si="6"/>
        <v>0</v>
      </c>
      <c r="AM26" s="12">
        <f t="shared" si="3"/>
        <v>0</v>
      </c>
    </row>
    <row r="27" spans="1:39" s="28" customFormat="1" ht="89.25" customHeight="1">
      <c r="A27" s="27"/>
      <c r="B27" s="27">
        <v>13</v>
      </c>
      <c r="C27" s="24" t="s">
        <v>58</v>
      </c>
      <c r="D27" s="1" t="s">
        <v>124</v>
      </c>
      <c r="E27" s="1" t="s">
        <v>107</v>
      </c>
      <c r="F27" s="2" t="s">
        <v>17</v>
      </c>
      <c r="G27" s="57" t="s">
        <v>25</v>
      </c>
      <c r="H27" s="11">
        <v>60500</v>
      </c>
      <c r="I27" s="11">
        <v>45375</v>
      </c>
      <c r="J27" s="11">
        <f t="shared" si="7"/>
        <v>75</v>
      </c>
      <c r="K27" s="11">
        <f>H27-I27</f>
        <v>15125</v>
      </c>
      <c r="L27" s="11"/>
      <c r="M27" s="34"/>
      <c r="N27" s="34"/>
      <c r="O27" s="34"/>
      <c r="P27" s="34"/>
      <c r="Q27" s="34"/>
      <c r="R27" s="34"/>
      <c r="S27" s="34"/>
      <c r="T27" s="34"/>
      <c r="U27" s="11">
        <v>39500</v>
      </c>
      <c r="V27" s="11">
        <f>U27*0.75</f>
        <v>29625</v>
      </c>
      <c r="W27" s="11">
        <f>U27-V27</f>
        <v>9875</v>
      </c>
      <c r="X27" s="11"/>
      <c r="Y27" s="11">
        <v>21000</v>
      </c>
      <c r="Z27" s="11">
        <f>Y27*0.75</f>
        <v>15750</v>
      </c>
      <c r="AA27" s="11">
        <f>Y27-Z27</f>
        <v>5250</v>
      </c>
      <c r="AB27" s="11"/>
      <c r="AC27" s="29"/>
      <c r="AD27" s="29"/>
      <c r="AE27" s="33"/>
      <c r="AF27" s="50"/>
      <c r="AG27" s="31">
        <f t="shared" si="4"/>
        <v>0</v>
      </c>
      <c r="AH27" s="31">
        <f t="shared" si="5"/>
        <v>0</v>
      </c>
      <c r="AI27" s="31">
        <f t="shared" si="8"/>
        <v>0</v>
      </c>
      <c r="AJ27" s="12">
        <f t="shared" si="9"/>
        <v>0</v>
      </c>
      <c r="AK27" s="12">
        <f t="shared" si="10"/>
        <v>0</v>
      </c>
      <c r="AL27" s="12">
        <f t="shared" si="6"/>
        <v>0</v>
      </c>
      <c r="AM27" s="12">
        <f t="shared" si="3"/>
        <v>0</v>
      </c>
    </row>
    <row r="28" spans="1:39" s="28" customFormat="1" ht="84.75" customHeight="1" thickBot="1">
      <c r="A28" s="27"/>
      <c r="B28" s="27">
        <v>14</v>
      </c>
      <c r="C28" s="24" t="s">
        <v>58</v>
      </c>
      <c r="D28" s="1" t="s">
        <v>125</v>
      </c>
      <c r="E28" s="1" t="s">
        <v>107</v>
      </c>
      <c r="F28" s="3" t="s">
        <v>15</v>
      </c>
      <c r="G28" s="56" t="s">
        <v>37</v>
      </c>
      <c r="H28" s="11">
        <v>17000</v>
      </c>
      <c r="I28" s="11">
        <v>12750</v>
      </c>
      <c r="J28" s="11">
        <f t="shared" si="7"/>
        <v>75</v>
      </c>
      <c r="K28" s="11">
        <f>H28-I28</f>
        <v>4250</v>
      </c>
      <c r="L28" s="11"/>
      <c r="M28" s="34"/>
      <c r="N28" s="34"/>
      <c r="O28" s="34"/>
      <c r="P28" s="34"/>
      <c r="Q28" s="34"/>
      <c r="R28" s="34"/>
      <c r="S28" s="34"/>
      <c r="T28" s="34"/>
      <c r="U28" s="11">
        <v>2000</v>
      </c>
      <c r="V28" s="11">
        <v>1500</v>
      </c>
      <c r="W28" s="11">
        <v>500</v>
      </c>
      <c r="X28" s="11"/>
      <c r="Y28" s="25">
        <v>7000</v>
      </c>
      <c r="Z28" s="25">
        <v>5250</v>
      </c>
      <c r="AA28" s="11">
        <f>Y28-Z28</f>
        <v>1750</v>
      </c>
      <c r="AB28" s="11"/>
      <c r="AC28" s="25">
        <v>8000</v>
      </c>
      <c r="AD28" s="11">
        <f>AC28*0.75</f>
        <v>6000</v>
      </c>
      <c r="AE28" s="36">
        <f>AC28-AD28</f>
        <v>2000</v>
      </c>
      <c r="AF28" s="17"/>
      <c r="AG28" s="31">
        <f t="shared" si="4"/>
        <v>0</v>
      </c>
      <c r="AH28" s="31">
        <f t="shared" si="5"/>
        <v>0</v>
      </c>
      <c r="AI28" s="31">
        <f t="shared" si="8"/>
        <v>0</v>
      </c>
      <c r="AJ28" s="12">
        <f t="shared" si="9"/>
        <v>0</v>
      </c>
      <c r="AK28" s="12">
        <f t="shared" si="10"/>
        <v>0</v>
      </c>
      <c r="AL28" s="12">
        <f t="shared" si="6"/>
        <v>0</v>
      </c>
      <c r="AM28" s="12">
        <f t="shared" si="3"/>
        <v>0</v>
      </c>
    </row>
    <row r="29" spans="1:39" s="28" customFormat="1" ht="17.25" customHeight="1">
      <c r="A29" s="27"/>
      <c r="B29" s="27"/>
      <c r="C29" s="175" t="s">
        <v>69</v>
      </c>
      <c r="D29" s="176"/>
      <c r="E29" s="179" t="s">
        <v>70</v>
      </c>
      <c r="F29" s="180" t="s">
        <v>56</v>
      </c>
      <c r="G29" s="181" t="s">
        <v>21</v>
      </c>
      <c r="H29" s="174" t="s">
        <v>92</v>
      </c>
      <c r="I29" s="174" t="s">
        <v>9</v>
      </c>
      <c r="J29" s="174" t="s">
        <v>8</v>
      </c>
      <c r="K29" s="171" t="s">
        <v>41</v>
      </c>
      <c r="L29" s="171" t="s">
        <v>79</v>
      </c>
      <c r="M29" s="173">
        <v>2004</v>
      </c>
      <c r="N29" s="166"/>
      <c r="O29" s="166"/>
      <c r="P29" s="167"/>
      <c r="Q29" s="166">
        <v>2005</v>
      </c>
      <c r="R29" s="166"/>
      <c r="S29" s="166"/>
      <c r="T29" s="167"/>
      <c r="U29" s="166">
        <v>2006</v>
      </c>
      <c r="V29" s="166"/>
      <c r="W29" s="166"/>
      <c r="X29" s="167"/>
      <c r="Y29" s="166">
        <v>2007</v>
      </c>
      <c r="Z29" s="166"/>
      <c r="AA29" s="166"/>
      <c r="AB29" s="167"/>
      <c r="AC29" s="166">
        <v>2008</v>
      </c>
      <c r="AD29" s="166"/>
      <c r="AE29" s="166"/>
      <c r="AF29" s="168"/>
      <c r="AG29" s="31"/>
      <c r="AH29" s="31"/>
      <c r="AI29" s="31"/>
      <c r="AJ29" s="12"/>
      <c r="AK29" s="12"/>
      <c r="AL29" s="12"/>
      <c r="AM29" s="12"/>
    </row>
    <row r="30" spans="1:39" s="28" customFormat="1" ht="73.5" customHeight="1">
      <c r="A30" s="27"/>
      <c r="B30" s="27"/>
      <c r="C30" s="177"/>
      <c r="D30" s="178"/>
      <c r="E30" s="178"/>
      <c r="F30" s="178"/>
      <c r="G30" s="182"/>
      <c r="H30" s="172"/>
      <c r="I30" s="172"/>
      <c r="J30" s="172"/>
      <c r="K30" s="172"/>
      <c r="L30" s="172"/>
      <c r="M30" s="39" t="s">
        <v>42</v>
      </c>
      <c r="N30" s="40" t="s">
        <v>43</v>
      </c>
      <c r="O30" s="40" t="s">
        <v>44</v>
      </c>
      <c r="P30" s="41" t="s">
        <v>79</v>
      </c>
      <c r="Q30" s="39" t="s">
        <v>45</v>
      </c>
      <c r="R30" s="40" t="s">
        <v>43</v>
      </c>
      <c r="S30" s="40" t="s">
        <v>44</v>
      </c>
      <c r="T30" s="41" t="s">
        <v>79</v>
      </c>
      <c r="U30" s="39" t="s">
        <v>46</v>
      </c>
      <c r="V30" s="40" t="s">
        <v>43</v>
      </c>
      <c r="W30" s="40" t="s">
        <v>44</v>
      </c>
      <c r="X30" s="41" t="s">
        <v>79</v>
      </c>
      <c r="Y30" s="40" t="s">
        <v>47</v>
      </c>
      <c r="Z30" s="40" t="s">
        <v>43</v>
      </c>
      <c r="AA30" s="40" t="s">
        <v>44</v>
      </c>
      <c r="AB30" s="41" t="s">
        <v>79</v>
      </c>
      <c r="AC30" s="40" t="s">
        <v>48</v>
      </c>
      <c r="AD30" s="40" t="s">
        <v>43</v>
      </c>
      <c r="AE30" s="40" t="s">
        <v>44</v>
      </c>
      <c r="AF30" s="42" t="s">
        <v>79</v>
      </c>
      <c r="AG30" s="31"/>
      <c r="AH30" s="31"/>
      <c r="AI30" s="31"/>
      <c r="AJ30" s="12"/>
      <c r="AK30" s="12"/>
      <c r="AL30" s="12"/>
      <c r="AM30" s="12"/>
    </row>
    <row r="31" spans="1:39" s="28" customFormat="1" ht="9" customHeight="1" thickBot="1">
      <c r="A31" s="27"/>
      <c r="B31" s="27"/>
      <c r="C31" s="169">
        <v>1</v>
      </c>
      <c r="D31" s="170"/>
      <c r="E31" s="44">
        <v>2</v>
      </c>
      <c r="F31" s="44">
        <v>3</v>
      </c>
      <c r="G31" s="44">
        <v>4</v>
      </c>
      <c r="H31" s="44">
        <v>5</v>
      </c>
      <c r="I31" s="44">
        <v>6</v>
      </c>
      <c r="J31" s="44">
        <v>7</v>
      </c>
      <c r="K31" s="44">
        <v>8</v>
      </c>
      <c r="L31" s="44">
        <v>9</v>
      </c>
      <c r="M31" s="43">
        <v>10</v>
      </c>
      <c r="N31" s="44">
        <v>11</v>
      </c>
      <c r="O31" s="44">
        <v>12</v>
      </c>
      <c r="P31" s="46">
        <v>13</v>
      </c>
      <c r="Q31" s="43">
        <v>14</v>
      </c>
      <c r="R31" s="44">
        <v>15</v>
      </c>
      <c r="S31" s="44">
        <v>16</v>
      </c>
      <c r="T31" s="46">
        <v>17</v>
      </c>
      <c r="U31" s="43">
        <v>18</v>
      </c>
      <c r="V31" s="44">
        <v>19</v>
      </c>
      <c r="W31" s="44">
        <v>20</v>
      </c>
      <c r="X31" s="44">
        <v>21</v>
      </c>
      <c r="Y31" s="44">
        <v>22</v>
      </c>
      <c r="Z31" s="44">
        <v>23</v>
      </c>
      <c r="AA31" s="44">
        <v>24</v>
      </c>
      <c r="AB31" s="44">
        <v>25</v>
      </c>
      <c r="AC31" s="44">
        <v>26</v>
      </c>
      <c r="AD31" s="44">
        <v>27</v>
      </c>
      <c r="AE31" s="44">
        <v>28</v>
      </c>
      <c r="AF31" s="45">
        <v>29</v>
      </c>
      <c r="AG31" s="31"/>
      <c r="AH31" s="31"/>
      <c r="AI31" s="31"/>
      <c r="AJ31" s="12"/>
      <c r="AK31" s="12"/>
      <c r="AL31" s="12"/>
      <c r="AM31" s="12"/>
    </row>
    <row r="32" spans="1:39" s="28" customFormat="1" ht="57.75" customHeight="1">
      <c r="A32" s="27"/>
      <c r="B32" s="27">
        <v>15</v>
      </c>
      <c r="C32" s="150" t="s">
        <v>58</v>
      </c>
      <c r="D32" s="151" t="s">
        <v>126</v>
      </c>
      <c r="E32" s="151" t="s">
        <v>107</v>
      </c>
      <c r="F32" s="152" t="s">
        <v>18</v>
      </c>
      <c r="G32" s="153">
        <v>2006</v>
      </c>
      <c r="H32" s="154">
        <v>6000</v>
      </c>
      <c r="I32" s="154">
        <v>4500</v>
      </c>
      <c r="J32" s="154">
        <f>I32/H32*100</f>
        <v>75</v>
      </c>
      <c r="K32" s="154">
        <f>H32-I32</f>
        <v>1500</v>
      </c>
      <c r="L32" s="154"/>
      <c r="M32" s="155"/>
      <c r="N32" s="155"/>
      <c r="O32" s="155"/>
      <c r="P32" s="155"/>
      <c r="Q32" s="154"/>
      <c r="R32" s="154"/>
      <c r="S32" s="154"/>
      <c r="T32" s="154"/>
      <c r="U32" s="154">
        <v>6000</v>
      </c>
      <c r="V32" s="154">
        <v>4500</v>
      </c>
      <c r="W32" s="154">
        <f>U32-V32</f>
        <v>1500</v>
      </c>
      <c r="X32" s="154"/>
      <c r="Y32" s="156"/>
      <c r="Z32" s="156"/>
      <c r="AA32" s="156"/>
      <c r="AB32" s="156"/>
      <c r="AC32" s="156"/>
      <c r="AD32" s="156"/>
      <c r="AE32" s="157"/>
      <c r="AF32" s="159"/>
      <c r="AG32" s="31">
        <f t="shared" si="4"/>
        <v>0</v>
      </c>
      <c r="AH32" s="31">
        <f t="shared" si="5"/>
        <v>0</v>
      </c>
      <c r="AI32" s="31">
        <f t="shared" si="8"/>
        <v>0</v>
      </c>
      <c r="AJ32" s="12">
        <f t="shared" si="9"/>
        <v>0</v>
      </c>
      <c r="AK32" s="12">
        <f t="shared" si="10"/>
        <v>0</v>
      </c>
      <c r="AL32" s="12">
        <f t="shared" si="6"/>
        <v>0</v>
      </c>
      <c r="AM32" s="12">
        <f t="shared" si="3"/>
        <v>0</v>
      </c>
    </row>
    <row r="33" spans="1:39" s="28" customFormat="1" ht="57.75" customHeight="1">
      <c r="A33" s="27"/>
      <c r="B33" s="27">
        <v>16</v>
      </c>
      <c r="C33" s="24" t="s">
        <v>58</v>
      </c>
      <c r="D33" s="1" t="s">
        <v>127</v>
      </c>
      <c r="E33" s="1" t="s">
        <v>107</v>
      </c>
      <c r="F33" s="2" t="s">
        <v>18</v>
      </c>
      <c r="G33" s="57" t="s">
        <v>37</v>
      </c>
      <c r="H33" s="35">
        <v>16000</v>
      </c>
      <c r="I33" s="35">
        <f>H33*0.75</f>
        <v>12000</v>
      </c>
      <c r="J33" s="35">
        <f>I33/H33*100</f>
        <v>75</v>
      </c>
      <c r="K33" s="35">
        <f>H33-I33</f>
        <v>4000</v>
      </c>
      <c r="L33" s="35"/>
      <c r="M33" s="34"/>
      <c r="N33" s="34"/>
      <c r="O33" s="34"/>
      <c r="P33" s="34"/>
      <c r="Q33" s="34"/>
      <c r="R33" s="34"/>
      <c r="S33" s="34"/>
      <c r="T33" s="38"/>
      <c r="U33" s="35">
        <v>3000</v>
      </c>
      <c r="V33" s="35">
        <f>U33*0.75</f>
        <v>2250</v>
      </c>
      <c r="W33" s="35">
        <f>U33-V33</f>
        <v>750</v>
      </c>
      <c r="X33" s="35"/>
      <c r="Y33" s="37">
        <v>5000</v>
      </c>
      <c r="Z33" s="37">
        <f>Y33*0.75</f>
        <v>3750</v>
      </c>
      <c r="AA33" s="35">
        <f>Y33-Z33</f>
        <v>1250</v>
      </c>
      <c r="AB33" s="35"/>
      <c r="AC33" s="37">
        <v>8000</v>
      </c>
      <c r="AD33" s="35">
        <f>AC33*0.75</f>
        <v>6000</v>
      </c>
      <c r="AE33" s="47">
        <f>AC33-AD33</f>
        <v>2000</v>
      </c>
      <c r="AF33" s="17"/>
      <c r="AG33" s="31">
        <f t="shared" si="4"/>
        <v>0</v>
      </c>
      <c r="AH33" s="31">
        <f t="shared" si="5"/>
        <v>0</v>
      </c>
      <c r="AI33" s="31">
        <f t="shared" si="8"/>
        <v>0</v>
      </c>
      <c r="AJ33" s="12">
        <f t="shared" si="9"/>
        <v>0</v>
      </c>
      <c r="AK33" s="12">
        <f t="shared" si="10"/>
        <v>0</v>
      </c>
      <c r="AL33" s="12">
        <f t="shared" si="6"/>
        <v>0</v>
      </c>
      <c r="AM33" s="12">
        <f t="shared" si="3"/>
        <v>0</v>
      </c>
    </row>
    <row r="34" spans="3:39" ht="51" customHeight="1">
      <c r="C34" s="183" t="s">
        <v>59</v>
      </c>
      <c r="D34" s="184"/>
      <c r="E34" s="187"/>
      <c r="F34" s="187"/>
      <c r="G34" s="188"/>
      <c r="H34" s="20">
        <f>H35+H36</f>
        <v>14774</v>
      </c>
      <c r="I34" s="20">
        <f>I35+I36</f>
        <v>11080</v>
      </c>
      <c r="J34" s="20">
        <f>J35</f>
        <v>75</v>
      </c>
      <c r="K34" s="20">
        <f>K35+K36</f>
        <v>3694</v>
      </c>
      <c r="L34" s="20"/>
      <c r="M34" s="20"/>
      <c r="N34" s="20"/>
      <c r="O34" s="20"/>
      <c r="P34" s="20"/>
      <c r="Q34" s="20">
        <f>Q35+Q36</f>
        <v>4470</v>
      </c>
      <c r="R34" s="20">
        <f>R35+R36</f>
        <v>3352</v>
      </c>
      <c r="S34" s="20">
        <f>S35+S36</f>
        <v>1118</v>
      </c>
      <c r="T34" s="20"/>
      <c r="U34" s="20">
        <f>U35+U36</f>
        <v>8348.5</v>
      </c>
      <c r="V34" s="20">
        <f>V35+V36</f>
        <v>6261.875</v>
      </c>
      <c r="W34" s="20">
        <f>W35+W36</f>
        <v>2087</v>
      </c>
      <c r="X34" s="20"/>
      <c r="Y34" s="20">
        <f>Y35+Y36</f>
        <v>1954.927</v>
      </c>
      <c r="Z34" s="20">
        <f>Z35+Z36</f>
        <v>1466.1950000000002</v>
      </c>
      <c r="AA34" s="20">
        <f>AA35+AA36</f>
        <v>489</v>
      </c>
      <c r="AB34" s="20"/>
      <c r="AC34" s="20"/>
      <c r="AD34" s="20"/>
      <c r="AE34" s="20"/>
      <c r="AF34" s="23"/>
      <c r="AG34" s="31">
        <f t="shared" si="4"/>
        <v>0</v>
      </c>
      <c r="AH34" s="31">
        <f t="shared" si="5"/>
        <v>0</v>
      </c>
      <c r="AI34" s="31">
        <f t="shared" si="8"/>
        <v>0</v>
      </c>
      <c r="AJ34" s="12">
        <f t="shared" si="9"/>
        <v>-0.375</v>
      </c>
      <c r="AK34" s="12">
        <f t="shared" si="10"/>
        <v>-0.2680000000002565</v>
      </c>
      <c r="AL34" s="12">
        <f t="shared" si="6"/>
        <v>0</v>
      </c>
      <c r="AM34" s="12">
        <f t="shared" si="3"/>
        <v>0</v>
      </c>
    </row>
    <row r="35" spans="2:39" ht="71.25" customHeight="1">
      <c r="B35" s="6">
        <v>17</v>
      </c>
      <c r="C35" s="72" t="s">
        <v>63</v>
      </c>
      <c r="D35" s="104" t="str">
        <f>'[1]FINANSOWANIE'!E56</f>
        <v>Budowa urządzeń przeciwpowodziowych w dolinie Sartowice - Nowe</v>
      </c>
      <c r="E35" s="60" t="s">
        <v>107</v>
      </c>
      <c r="F35" s="59" t="s">
        <v>19</v>
      </c>
      <c r="G35" s="61" t="s">
        <v>24</v>
      </c>
      <c r="H35" s="62">
        <f>'[1]FINANSOWANIE'!G56</f>
        <v>9020</v>
      </c>
      <c r="I35" s="62">
        <f>'[1]FINANSOWANIE'!H56</f>
        <v>6765</v>
      </c>
      <c r="J35" s="62">
        <f>'[1]FINANSOWANIE'!I56</f>
        <v>75</v>
      </c>
      <c r="K35" s="62">
        <v>2255</v>
      </c>
      <c r="L35" s="62"/>
      <c r="M35" s="62"/>
      <c r="N35" s="62"/>
      <c r="O35" s="62"/>
      <c r="P35" s="62"/>
      <c r="Q35" s="62">
        <v>4470</v>
      </c>
      <c r="R35" s="62">
        <v>3352</v>
      </c>
      <c r="S35" s="62">
        <f>Q35-R35</f>
        <v>1118</v>
      </c>
      <c r="T35" s="62"/>
      <c r="U35" s="62">
        <v>4550</v>
      </c>
      <c r="V35" s="62">
        <v>3413</v>
      </c>
      <c r="W35" s="62">
        <v>1137</v>
      </c>
      <c r="X35" s="62"/>
      <c r="Y35" s="62"/>
      <c r="Z35" s="62"/>
      <c r="AA35" s="62"/>
      <c r="AB35" s="62"/>
      <c r="AC35" s="62"/>
      <c r="AD35" s="62"/>
      <c r="AE35" s="63"/>
      <c r="AF35" s="64"/>
      <c r="AG35" s="31">
        <f t="shared" si="4"/>
        <v>0</v>
      </c>
      <c r="AH35" s="31">
        <f t="shared" si="5"/>
        <v>0</v>
      </c>
      <c r="AI35" s="31">
        <f t="shared" si="8"/>
        <v>0</v>
      </c>
      <c r="AJ35" s="12">
        <f t="shared" si="9"/>
        <v>0</v>
      </c>
      <c r="AK35" s="12">
        <f t="shared" si="10"/>
        <v>0</v>
      </c>
      <c r="AL35" s="12">
        <f t="shared" si="6"/>
        <v>0</v>
      </c>
      <c r="AM35" s="12">
        <f t="shared" si="3"/>
        <v>0</v>
      </c>
    </row>
    <row r="36" spans="2:39" ht="71.25" customHeight="1">
      <c r="B36" s="6">
        <v>18</v>
      </c>
      <c r="C36" s="110" t="s">
        <v>63</v>
      </c>
      <c r="D36" s="104" t="s">
        <v>106</v>
      </c>
      <c r="E36" s="60" t="s">
        <v>107</v>
      </c>
      <c r="F36" s="59" t="s">
        <v>108</v>
      </c>
      <c r="G36" s="111" t="s">
        <v>25</v>
      </c>
      <c r="H36" s="62">
        <v>5754</v>
      </c>
      <c r="I36" s="62">
        <v>4315</v>
      </c>
      <c r="J36" s="62">
        <f>I36/H36*100</f>
        <v>74.99131039277025</v>
      </c>
      <c r="K36" s="62">
        <f>H36-I36</f>
        <v>1439</v>
      </c>
      <c r="L36" s="62"/>
      <c r="M36" s="62"/>
      <c r="N36" s="62"/>
      <c r="O36" s="62"/>
      <c r="P36" s="62"/>
      <c r="Q36" s="62"/>
      <c r="R36" s="62"/>
      <c r="S36" s="62"/>
      <c r="T36" s="62"/>
      <c r="U36" s="62">
        <f>922.4+1725.9+1150.2</f>
        <v>3798.5</v>
      </c>
      <c r="V36" s="62">
        <f>691.8+1294.425+862.65</f>
        <v>2848.875</v>
      </c>
      <c r="W36" s="62">
        <v>950</v>
      </c>
      <c r="X36" s="62"/>
      <c r="Y36" s="62">
        <f>1438.6+516.327</f>
        <v>1954.927</v>
      </c>
      <c r="Z36" s="62">
        <f>1078.95+387.245</f>
        <v>1466.1950000000002</v>
      </c>
      <c r="AA36" s="62">
        <v>489</v>
      </c>
      <c r="AB36" s="62"/>
      <c r="AC36" s="62"/>
      <c r="AD36" s="62"/>
      <c r="AE36" s="63"/>
      <c r="AF36" s="64"/>
      <c r="AG36" s="31">
        <f>H36-I36-K36-L36</f>
        <v>0</v>
      </c>
      <c r="AH36" s="31">
        <f>M36-N36-O36-P36</f>
        <v>0</v>
      </c>
      <c r="AI36" s="31">
        <f>Q36-R36-S36-T36</f>
        <v>0</v>
      </c>
      <c r="AJ36" s="12">
        <f>U36-V36-W36-X36</f>
        <v>-0.375</v>
      </c>
      <c r="AK36" s="12">
        <f>Y36-Z36-AA36-AB36</f>
        <v>-0.2680000000002565</v>
      </c>
      <c r="AL36" s="12">
        <f>AC36-AD36-AE36-AF36</f>
        <v>0</v>
      </c>
      <c r="AM36" s="12">
        <f>K36-O36-S36-W36-AA36-AE36</f>
        <v>0</v>
      </c>
    </row>
    <row r="37" spans="3:39" ht="71.25" customHeight="1">
      <c r="C37" s="183" t="s">
        <v>60</v>
      </c>
      <c r="D37" s="184"/>
      <c r="E37" s="187"/>
      <c r="F37" s="187"/>
      <c r="G37" s="188"/>
      <c r="H37" s="11">
        <f>H38+H44</f>
        <v>88980.23</v>
      </c>
      <c r="I37" s="11">
        <f>I38+I44</f>
        <v>66452.26</v>
      </c>
      <c r="J37" s="11">
        <f aca="true" t="shared" si="11" ref="J37:J45">I37/H37*100</f>
        <v>74.68205015878246</v>
      </c>
      <c r="K37" s="11">
        <f aca="true" t="shared" si="12" ref="K37:X37">K38+K44</f>
        <v>14803.48</v>
      </c>
      <c r="L37" s="11">
        <f t="shared" si="12"/>
        <v>7724.5</v>
      </c>
      <c r="M37" s="11">
        <f t="shared" si="12"/>
        <v>3161</v>
      </c>
      <c r="N37" s="11">
        <f t="shared" si="12"/>
        <v>2371</v>
      </c>
      <c r="O37" s="11">
        <f t="shared" si="12"/>
        <v>782</v>
      </c>
      <c r="P37" s="11">
        <f t="shared" si="12"/>
        <v>8</v>
      </c>
      <c r="Q37" s="11">
        <f t="shared" si="12"/>
        <v>34796.25</v>
      </c>
      <c r="R37" s="11">
        <f t="shared" si="12"/>
        <v>25945.75</v>
      </c>
      <c r="S37" s="11">
        <f t="shared" si="12"/>
        <v>7225.5</v>
      </c>
      <c r="T37" s="11">
        <f t="shared" si="12"/>
        <v>1625</v>
      </c>
      <c r="U37" s="11">
        <f t="shared" si="12"/>
        <v>45731</v>
      </c>
      <c r="V37" s="11">
        <f t="shared" si="12"/>
        <v>34166</v>
      </c>
      <c r="W37" s="11">
        <f t="shared" si="12"/>
        <v>6795.876</v>
      </c>
      <c r="X37" s="11">
        <f t="shared" si="12"/>
        <v>4769</v>
      </c>
      <c r="Y37" s="11"/>
      <c r="Z37" s="11"/>
      <c r="AA37" s="11"/>
      <c r="AB37" s="11"/>
      <c r="AC37" s="11"/>
      <c r="AD37" s="11"/>
      <c r="AE37" s="11"/>
      <c r="AF37" s="17"/>
      <c r="AG37" s="31">
        <f t="shared" si="4"/>
        <v>-0.00999999999839929</v>
      </c>
      <c r="AH37" s="31">
        <f t="shared" si="5"/>
        <v>0</v>
      </c>
      <c r="AI37" s="31">
        <f t="shared" si="8"/>
        <v>0</v>
      </c>
      <c r="AJ37" s="12">
        <f t="shared" si="9"/>
        <v>0.12399999999979627</v>
      </c>
      <c r="AK37" s="12">
        <f t="shared" si="10"/>
        <v>0</v>
      </c>
      <c r="AL37" s="12">
        <f t="shared" si="6"/>
        <v>0</v>
      </c>
      <c r="AM37" s="12">
        <f t="shared" si="3"/>
        <v>0.10399999999935972</v>
      </c>
    </row>
    <row r="38" spans="3:39" ht="71.25" customHeight="1">
      <c r="C38" s="189" t="s">
        <v>71</v>
      </c>
      <c r="D38" s="190"/>
      <c r="E38" s="187"/>
      <c r="F38" s="187"/>
      <c r="G38" s="188"/>
      <c r="H38" s="11">
        <f>H39+H40</f>
        <v>41352</v>
      </c>
      <c r="I38" s="11">
        <f>I39+I40</f>
        <v>31014.01</v>
      </c>
      <c r="J38" s="11">
        <f t="shared" si="11"/>
        <v>75.0000241826272</v>
      </c>
      <c r="K38" s="11">
        <f aca="true" t="shared" si="13" ref="K38:X38">K39+K40</f>
        <v>5807</v>
      </c>
      <c r="L38" s="11">
        <f t="shared" si="13"/>
        <v>4531</v>
      </c>
      <c r="M38" s="11">
        <f t="shared" si="13"/>
        <v>45</v>
      </c>
      <c r="N38" s="11">
        <f t="shared" si="13"/>
        <v>34</v>
      </c>
      <c r="O38" s="11">
        <f t="shared" si="13"/>
        <v>3</v>
      </c>
      <c r="P38" s="11">
        <f t="shared" si="13"/>
        <v>8</v>
      </c>
      <c r="Q38" s="11">
        <f t="shared" si="13"/>
        <v>13159</v>
      </c>
      <c r="R38" s="11">
        <f t="shared" si="13"/>
        <v>9843</v>
      </c>
      <c r="S38" s="11">
        <f t="shared" si="13"/>
        <v>1691</v>
      </c>
      <c r="T38" s="11">
        <f t="shared" si="13"/>
        <v>1625</v>
      </c>
      <c r="U38" s="11">
        <f t="shared" si="13"/>
        <v>28148</v>
      </c>
      <c r="V38" s="11">
        <f t="shared" si="13"/>
        <v>21137</v>
      </c>
      <c r="W38" s="11">
        <f t="shared" si="13"/>
        <v>4112.876</v>
      </c>
      <c r="X38" s="11">
        <f t="shared" si="13"/>
        <v>2898</v>
      </c>
      <c r="Y38" s="11"/>
      <c r="Z38" s="11"/>
      <c r="AA38" s="11"/>
      <c r="AB38" s="11"/>
      <c r="AC38" s="11"/>
      <c r="AD38" s="11"/>
      <c r="AE38" s="11"/>
      <c r="AF38" s="17"/>
      <c r="AG38" s="31">
        <f t="shared" si="4"/>
        <v>-0.00999999999839929</v>
      </c>
      <c r="AH38" s="31">
        <f t="shared" si="5"/>
        <v>0</v>
      </c>
      <c r="AI38" s="31">
        <f t="shared" si="8"/>
        <v>0</v>
      </c>
      <c r="AJ38" s="12">
        <f t="shared" si="9"/>
        <v>0.12399999999979627</v>
      </c>
      <c r="AK38" s="12">
        <f t="shared" si="10"/>
        <v>0</v>
      </c>
      <c r="AL38" s="12">
        <f t="shared" si="6"/>
        <v>0</v>
      </c>
      <c r="AM38" s="12">
        <f t="shared" si="3"/>
        <v>0.12399999999979627</v>
      </c>
    </row>
    <row r="39" spans="2:39" ht="61.5" customHeight="1">
      <c r="B39" s="6">
        <f>B36+1</f>
        <v>19</v>
      </c>
      <c r="C39" s="58" t="s">
        <v>75</v>
      </c>
      <c r="D39" s="59" t="s">
        <v>77</v>
      </c>
      <c r="E39" s="60" t="s">
        <v>76</v>
      </c>
      <c r="F39" s="59" t="s">
        <v>78</v>
      </c>
      <c r="G39" s="61" t="s">
        <v>22</v>
      </c>
      <c r="H39" s="62">
        <v>22193</v>
      </c>
      <c r="I39" s="62">
        <v>16644.76</v>
      </c>
      <c r="J39" s="62">
        <f t="shared" si="11"/>
        <v>75.00004505925291</v>
      </c>
      <c r="K39" s="62">
        <v>2702</v>
      </c>
      <c r="L39" s="62">
        <v>2846</v>
      </c>
      <c r="M39" s="62">
        <v>45</v>
      </c>
      <c r="N39" s="62">
        <v>34</v>
      </c>
      <c r="O39" s="62">
        <v>3</v>
      </c>
      <c r="P39" s="62">
        <v>8</v>
      </c>
      <c r="Q39" s="62">
        <v>7399</v>
      </c>
      <c r="R39" s="62">
        <v>5523</v>
      </c>
      <c r="S39" s="62">
        <v>755</v>
      </c>
      <c r="T39" s="62">
        <v>1121</v>
      </c>
      <c r="U39" s="62">
        <v>14749</v>
      </c>
      <c r="V39" s="62">
        <v>11088</v>
      </c>
      <c r="W39" s="62">
        <v>1943.876</v>
      </c>
      <c r="X39" s="62">
        <v>1717</v>
      </c>
      <c r="Y39" s="62"/>
      <c r="Z39" s="62"/>
      <c r="AA39" s="62"/>
      <c r="AB39" s="62"/>
      <c r="AC39" s="62"/>
      <c r="AD39" s="62"/>
      <c r="AE39" s="63"/>
      <c r="AF39" s="64"/>
      <c r="AG39" s="31">
        <f t="shared" si="4"/>
        <v>0.2400000000016007</v>
      </c>
      <c r="AH39" s="31">
        <f t="shared" si="5"/>
        <v>0</v>
      </c>
      <c r="AI39" s="31">
        <f t="shared" si="8"/>
        <v>0</v>
      </c>
      <c r="AJ39" s="12">
        <f t="shared" si="9"/>
        <v>0.12400000000002365</v>
      </c>
      <c r="AK39" s="12">
        <f t="shared" si="10"/>
        <v>0</v>
      </c>
      <c r="AL39" s="12">
        <f t="shared" si="6"/>
        <v>0</v>
      </c>
      <c r="AM39" s="12">
        <f t="shared" si="3"/>
        <v>0.12400000000002365</v>
      </c>
    </row>
    <row r="40" spans="2:39" ht="123.75" customHeight="1" thickBot="1">
      <c r="B40" s="6">
        <f>B39+1</f>
        <v>20</v>
      </c>
      <c r="C40" s="160" t="s">
        <v>75</v>
      </c>
      <c r="D40" s="161" t="s">
        <v>3</v>
      </c>
      <c r="E40" s="162" t="s">
        <v>80</v>
      </c>
      <c r="F40" s="161" t="s">
        <v>4</v>
      </c>
      <c r="G40" s="163" t="s">
        <v>24</v>
      </c>
      <c r="H40" s="164">
        <v>19159</v>
      </c>
      <c r="I40" s="164">
        <v>14369.25</v>
      </c>
      <c r="J40" s="164">
        <f t="shared" si="11"/>
        <v>75</v>
      </c>
      <c r="K40" s="164">
        <v>3105</v>
      </c>
      <c r="L40" s="164">
        <v>1685</v>
      </c>
      <c r="M40" s="164"/>
      <c r="N40" s="164"/>
      <c r="O40" s="164"/>
      <c r="P40" s="164"/>
      <c r="Q40" s="164">
        <v>5760</v>
      </c>
      <c r="R40" s="164">
        <v>4320</v>
      </c>
      <c r="S40" s="164">
        <v>936</v>
      </c>
      <c r="T40" s="164">
        <v>504</v>
      </c>
      <c r="U40" s="164">
        <v>13399</v>
      </c>
      <c r="V40" s="164">
        <v>10049</v>
      </c>
      <c r="W40" s="165">
        <v>2169</v>
      </c>
      <c r="X40" s="165">
        <v>1181</v>
      </c>
      <c r="Y40" s="164"/>
      <c r="Z40" s="164"/>
      <c r="AA40" s="164"/>
      <c r="AB40" s="164"/>
      <c r="AC40" s="164"/>
      <c r="AD40" s="164"/>
      <c r="AE40" s="165"/>
      <c r="AF40" s="132"/>
      <c r="AG40" s="31">
        <f t="shared" si="4"/>
        <v>-0.25</v>
      </c>
      <c r="AH40" s="31">
        <f t="shared" si="5"/>
        <v>0</v>
      </c>
      <c r="AI40" s="31">
        <f t="shared" si="8"/>
        <v>0</v>
      </c>
      <c r="AJ40" s="12">
        <f t="shared" si="9"/>
        <v>0</v>
      </c>
      <c r="AK40" s="12">
        <f t="shared" si="10"/>
        <v>0</v>
      </c>
      <c r="AL40" s="12">
        <f t="shared" si="6"/>
        <v>0</v>
      </c>
      <c r="AM40" s="12">
        <f t="shared" si="3"/>
        <v>0</v>
      </c>
    </row>
    <row r="41" spans="3:39" ht="17.25" customHeight="1">
      <c r="C41" s="175" t="s">
        <v>69</v>
      </c>
      <c r="D41" s="176"/>
      <c r="E41" s="179" t="s">
        <v>70</v>
      </c>
      <c r="F41" s="180" t="s">
        <v>56</v>
      </c>
      <c r="G41" s="181" t="s">
        <v>21</v>
      </c>
      <c r="H41" s="174" t="s">
        <v>92</v>
      </c>
      <c r="I41" s="174" t="s">
        <v>9</v>
      </c>
      <c r="J41" s="174" t="s">
        <v>8</v>
      </c>
      <c r="K41" s="171" t="s">
        <v>41</v>
      </c>
      <c r="L41" s="171" t="s">
        <v>79</v>
      </c>
      <c r="M41" s="173">
        <v>2004</v>
      </c>
      <c r="N41" s="166"/>
      <c r="O41" s="166"/>
      <c r="P41" s="167"/>
      <c r="Q41" s="166">
        <v>2005</v>
      </c>
      <c r="R41" s="166"/>
      <c r="S41" s="166"/>
      <c r="T41" s="167"/>
      <c r="U41" s="166">
        <v>2006</v>
      </c>
      <c r="V41" s="166"/>
      <c r="W41" s="166"/>
      <c r="X41" s="167"/>
      <c r="Y41" s="166">
        <v>2007</v>
      </c>
      <c r="Z41" s="166"/>
      <c r="AA41" s="166"/>
      <c r="AB41" s="167"/>
      <c r="AC41" s="166">
        <v>2008</v>
      </c>
      <c r="AD41" s="166"/>
      <c r="AE41" s="166"/>
      <c r="AF41" s="168"/>
      <c r="AG41" s="31"/>
      <c r="AH41" s="31"/>
      <c r="AI41" s="31"/>
      <c r="AJ41" s="12"/>
      <c r="AK41" s="12"/>
      <c r="AL41" s="12"/>
      <c r="AM41" s="12"/>
    </row>
    <row r="42" spans="3:39" ht="73.5" customHeight="1">
      <c r="C42" s="177"/>
      <c r="D42" s="178"/>
      <c r="E42" s="178"/>
      <c r="F42" s="178"/>
      <c r="G42" s="182"/>
      <c r="H42" s="172"/>
      <c r="I42" s="172"/>
      <c r="J42" s="172"/>
      <c r="K42" s="172"/>
      <c r="L42" s="172"/>
      <c r="M42" s="39" t="s">
        <v>42</v>
      </c>
      <c r="N42" s="40" t="s">
        <v>43</v>
      </c>
      <c r="O42" s="40" t="s">
        <v>44</v>
      </c>
      <c r="P42" s="41" t="s">
        <v>79</v>
      </c>
      <c r="Q42" s="39" t="s">
        <v>45</v>
      </c>
      <c r="R42" s="40" t="s">
        <v>43</v>
      </c>
      <c r="S42" s="40" t="s">
        <v>44</v>
      </c>
      <c r="T42" s="41" t="s">
        <v>79</v>
      </c>
      <c r="U42" s="39" t="s">
        <v>46</v>
      </c>
      <c r="V42" s="40" t="s">
        <v>43</v>
      </c>
      <c r="W42" s="40" t="s">
        <v>44</v>
      </c>
      <c r="X42" s="41" t="s">
        <v>79</v>
      </c>
      <c r="Y42" s="40" t="s">
        <v>47</v>
      </c>
      <c r="Z42" s="40" t="s">
        <v>43</v>
      </c>
      <c r="AA42" s="40" t="s">
        <v>44</v>
      </c>
      <c r="AB42" s="41" t="s">
        <v>79</v>
      </c>
      <c r="AC42" s="40" t="s">
        <v>48</v>
      </c>
      <c r="AD42" s="40" t="s">
        <v>43</v>
      </c>
      <c r="AE42" s="40" t="s">
        <v>44</v>
      </c>
      <c r="AF42" s="42" t="s">
        <v>79</v>
      </c>
      <c r="AG42" s="31"/>
      <c r="AH42" s="31"/>
      <c r="AI42" s="31"/>
      <c r="AJ42" s="12"/>
      <c r="AK42" s="12"/>
      <c r="AL42" s="12"/>
      <c r="AM42" s="12"/>
    </row>
    <row r="43" spans="3:39" ht="9" customHeight="1" thickBot="1">
      <c r="C43" s="169">
        <v>1</v>
      </c>
      <c r="D43" s="170"/>
      <c r="E43" s="44">
        <v>2</v>
      </c>
      <c r="F43" s="44">
        <v>3</v>
      </c>
      <c r="G43" s="44">
        <v>4</v>
      </c>
      <c r="H43" s="44">
        <v>5</v>
      </c>
      <c r="I43" s="44">
        <v>6</v>
      </c>
      <c r="J43" s="44">
        <v>7</v>
      </c>
      <c r="K43" s="44">
        <v>8</v>
      </c>
      <c r="L43" s="44">
        <v>9</v>
      </c>
      <c r="M43" s="43">
        <v>10</v>
      </c>
      <c r="N43" s="44">
        <v>11</v>
      </c>
      <c r="O43" s="44">
        <v>12</v>
      </c>
      <c r="P43" s="46">
        <v>13</v>
      </c>
      <c r="Q43" s="43">
        <v>14</v>
      </c>
      <c r="R43" s="44">
        <v>15</v>
      </c>
      <c r="S43" s="44">
        <v>16</v>
      </c>
      <c r="T43" s="46">
        <v>17</v>
      </c>
      <c r="U43" s="43">
        <v>18</v>
      </c>
      <c r="V43" s="44">
        <v>19</v>
      </c>
      <c r="W43" s="44">
        <v>20</v>
      </c>
      <c r="X43" s="44">
        <v>21</v>
      </c>
      <c r="Y43" s="44">
        <v>22</v>
      </c>
      <c r="Z43" s="44">
        <v>23</v>
      </c>
      <c r="AA43" s="44">
        <v>24</v>
      </c>
      <c r="AB43" s="44">
        <v>25</v>
      </c>
      <c r="AC43" s="44">
        <v>26</v>
      </c>
      <c r="AD43" s="44">
        <v>27</v>
      </c>
      <c r="AE43" s="44">
        <v>28</v>
      </c>
      <c r="AF43" s="45">
        <v>29</v>
      </c>
      <c r="AG43" s="31"/>
      <c r="AH43" s="31"/>
      <c r="AI43" s="31"/>
      <c r="AJ43" s="12"/>
      <c r="AK43" s="12"/>
      <c r="AL43" s="12"/>
      <c r="AM43" s="12"/>
    </row>
    <row r="44" spans="3:39" ht="71.25" customHeight="1">
      <c r="C44" s="189" t="s">
        <v>61</v>
      </c>
      <c r="D44" s="190"/>
      <c r="E44" s="187"/>
      <c r="F44" s="187"/>
      <c r="G44" s="188"/>
      <c r="H44" s="11">
        <f>SUM(H45:H50,H54:H59)</f>
        <v>47628.229999999996</v>
      </c>
      <c r="I44" s="11">
        <f>SUM(I45:I50,I54:I59)</f>
        <v>35438.25</v>
      </c>
      <c r="J44" s="11">
        <f t="shared" si="11"/>
        <v>74.40597729539815</v>
      </c>
      <c r="K44" s="11">
        <f>SUM(K45:K50,K54:K59)</f>
        <v>8996.48</v>
      </c>
      <c r="L44" s="11">
        <f>SUM(L45:L50,L54:L59)</f>
        <v>3193.5</v>
      </c>
      <c r="M44" s="11">
        <f>SUM(M45:M50,M54:M59)</f>
        <v>3116</v>
      </c>
      <c r="N44" s="11">
        <f>SUM(N45:N50,N54:N59)</f>
        <v>2337</v>
      </c>
      <c r="O44" s="11">
        <f>SUM(O45:O50,O54:O59)</f>
        <v>779</v>
      </c>
      <c r="P44" s="11"/>
      <c r="Q44" s="11">
        <f>SUM(Q45:Q50,Q54:Q59)</f>
        <v>21637.25</v>
      </c>
      <c r="R44" s="11">
        <f>SUM(R45:R50,R54:R59)</f>
        <v>16102.75</v>
      </c>
      <c r="S44" s="11">
        <f>SUM(S45:S50,S54:S59)</f>
        <v>5534.5</v>
      </c>
      <c r="T44" s="11"/>
      <c r="U44" s="11">
        <f>SUM(U45:U50,U54:U59)</f>
        <v>17583</v>
      </c>
      <c r="V44" s="11">
        <f>SUM(V45:V50,V54:V59)</f>
        <v>13029</v>
      </c>
      <c r="W44" s="11">
        <f>SUM(W45:W50,W54:W59)</f>
        <v>2683</v>
      </c>
      <c r="X44" s="11">
        <f>SUM(X45:X50,X54:X59)</f>
        <v>1871</v>
      </c>
      <c r="Y44" s="11"/>
      <c r="Z44" s="11"/>
      <c r="AA44" s="11"/>
      <c r="AB44" s="11"/>
      <c r="AC44" s="11"/>
      <c r="AD44" s="11"/>
      <c r="AE44" s="11"/>
      <c r="AF44" s="11"/>
      <c r="AG44" s="31">
        <f>H44-I44-K44-L44</f>
        <v>-3.637978807091713E-12</v>
      </c>
      <c r="AH44" s="31">
        <f>M44-N44-O44-P44</f>
        <v>0</v>
      </c>
      <c r="AI44" s="31">
        <f>Q44-R44-S44-T44</f>
        <v>0</v>
      </c>
      <c r="AJ44" s="12">
        <f>U44-V44-W44-X44</f>
        <v>0</v>
      </c>
      <c r="AK44" s="12">
        <f>Y44-Z44-AA44-AB44</f>
        <v>0</v>
      </c>
      <c r="AL44" s="12">
        <f>AC44-AD44-AE44-AF44</f>
        <v>0</v>
      </c>
      <c r="AM44" s="12">
        <f>K44-O44-S44-W44-AA44-AE44</f>
        <v>-0.020000000000436557</v>
      </c>
    </row>
    <row r="45" spans="2:39" ht="71.25" customHeight="1">
      <c r="B45" s="74">
        <f>B40+1</f>
        <v>21</v>
      </c>
      <c r="C45" s="72" t="s">
        <v>64</v>
      </c>
      <c r="D45" s="59" t="str">
        <f>'[1]FINANSOWANIE'!E64</f>
        <v>Termomodernizacja oraz wymiana stolarki okiennej i drzwiowej w trzech obiektach budowlanych szpitala</v>
      </c>
      <c r="E45" s="60" t="str">
        <f>'[1]FINANSOWANIE'!B64</f>
        <v>Wojewódzki Szpital Zespolony im. L. Rydygiera w Toruniu</v>
      </c>
      <c r="F45" s="59" t="s">
        <v>26</v>
      </c>
      <c r="G45" s="61" t="s">
        <v>23</v>
      </c>
      <c r="H45" s="62">
        <v>6220</v>
      </c>
      <c r="I45" s="62">
        <f>H45*0.75</f>
        <v>4665</v>
      </c>
      <c r="J45" s="62">
        <f t="shared" si="11"/>
        <v>75</v>
      </c>
      <c r="K45" s="62">
        <f>H45-I45</f>
        <v>1555</v>
      </c>
      <c r="L45" s="62"/>
      <c r="M45" s="62">
        <v>2736</v>
      </c>
      <c r="N45" s="62">
        <v>2052</v>
      </c>
      <c r="O45" s="62">
        <v>684</v>
      </c>
      <c r="P45" s="62"/>
      <c r="Q45" s="62">
        <v>3484</v>
      </c>
      <c r="R45" s="62">
        <v>2613</v>
      </c>
      <c r="S45" s="62">
        <v>871</v>
      </c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64"/>
      <c r="AG45" s="31">
        <f t="shared" si="4"/>
        <v>0</v>
      </c>
      <c r="AH45" s="31">
        <f t="shared" si="5"/>
        <v>0</v>
      </c>
      <c r="AI45" s="31">
        <f t="shared" si="8"/>
        <v>0</v>
      </c>
      <c r="AJ45" s="12">
        <f t="shared" si="9"/>
        <v>0</v>
      </c>
      <c r="AK45" s="12">
        <f t="shared" si="10"/>
        <v>0</v>
      </c>
      <c r="AL45" s="12">
        <f t="shared" si="6"/>
        <v>0</v>
      </c>
      <c r="AM45" s="12">
        <f t="shared" si="3"/>
        <v>0</v>
      </c>
    </row>
    <row r="46" spans="2:39" ht="93" customHeight="1">
      <c r="B46" s="74">
        <f>B45+1</f>
        <v>22</v>
      </c>
      <c r="C46" s="72" t="s">
        <v>64</v>
      </c>
      <c r="D46" s="59" t="str">
        <f>'[1]FINANSOWANIE'!E65</f>
        <v>Rozwój Wysokospecjalistycznych procedur diagnostycznych w ramach wojewódzkiego ośrodka leczenia niewydolności sreca poprzez zalup angiografu oraz remont i adaptację pomieszczeń.</v>
      </c>
      <c r="E46" s="60" t="str">
        <f>'[1]FINANSOWANIE'!B65</f>
        <v>Wojewódzki Szpital im. Biziela w Bydgoszczy</v>
      </c>
      <c r="F46" s="59" t="s">
        <v>91</v>
      </c>
      <c r="G46" s="61">
        <v>2005</v>
      </c>
      <c r="H46" s="62">
        <v>5553</v>
      </c>
      <c r="I46" s="62">
        <v>4165</v>
      </c>
      <c r="J46" s="62">
        <f>I46/H46*100</f>
        <v>75.00450207095264</v>
      </c>
      <c r="K46" s="62">
        <f aca="true" t="shared" si="14" ref="K46:K57">H46-I46</f>
        <v>1388</v>
      </c>
      <c r="L46" s="62"/>
      <c r="M46" s="62"/>
      <c r="N46" s="62"/>
      <c r="O46" s="62"/>
      <c r="P46" s="62"/>
      <c r="Q46" s="62">
        <v>5553</v>
      </c>
      <c r="R46" s="62">
        <v>4165</v>
      </c>
      <c r="S46" s="62">
        <v>1388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64"/>
      <c r="AG46" s="31">
        <f t="shared" si="4"/>
        <v>0</v>
      </c>
      <c r="AH46" s="31">
        <f t="shared" si="5"/>
        <v>0</v>
      </c>
      <c r="AI46" s="31">
        <f t="shared" si="8"/>
        <v>0</v>
      </c>
      <c r="AJ46" s="12">
        <f t="shared" si="9"/>
        <v>0</v>
      </c>
      <c r="AK46" s="12">
        <f t="shared" si="10"/>
        <v>0</v>
      </c>
      <c r="AL46" s="12">
        <f t="shared" si="6"/>
        <v>0</v>
      </c>
      <c r="AM46" s="12">
        <f t="shared" si="3"/>
        <v>0</v>
      </c>
    </row>
    <row r="47" spans="2:39" ht="114" customHeight="1">
      <c r="B47" s="74">
        <f>B46+1</f>
        <v>23</v>
      </c>
      <c r="C47" s="72" t="s">
        <v>64</v>
      </c>
      <c r="D47" s="59" t="s">
        <v>98</v>
      </c>
      <c r="E47" s="60" t="s">
        <v>99</v>
      </c>
      <c r="F47" s="59" t="s">
        <v>100</v>
      </c>
      <c r="G47" s="61">
        <v>2005</v>
      </c>
      <c r="H47" s="62">
        <v>2468</v>
      </c>
      <c r="I47" s="62">
        <v>1851</v>
      </c>
      <c r="J47" s="62">
        <f>'[1]FINANSOWANIE'!I69</f>
        <v>75</v>
      </c>
      <c r="K47" s="62">
        <f t="shared" si="14"/>
        <v>617</v>
      </c>
      <c r="L47" s="62"/>
      <c r="M47" s="62"/>
      <c r="N47" s="62"/>
      <c r="O47" s="62"/>
      <c r="P47" s="62"/>
      <c r="Q47" s="62">
        <v>2468</v>
      </c>
      <c r="R47" s="62">
        <v>1851</v>
      </c>
      <c r="S47" s="62">
        <v>617</v>
      </c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64"/>
      <c r="AG47" s="31">
        <f t="shared" si="4"/>
        <v>0</v>
      </c>
      <c r="AH47" s="31">
        <f t="shared" si="5"/>
        <v>0</v>
      </c>
      <c r="AI47" s="31">
        <f t="shared" si="8"/>
        <v>0</v>
      </c>
      <c r="AJ47" s="12">
        <f t="shared" si="9"/>
        <v>0</v>
      </c>
      <c r="AK47" s="12">
        <f t="shared" si="10"/>
        <v>0</v>
      </c>
      <c r="AL47" s="12">
        <f t="shared" si="6"/>
        <v>0</v>
      </c>
      <c r="AM47" s="12">
        <f t="shared" si="3"/>
        <v>0</v>
      </c>
    </row>
    <row r="48" spans="2:39" ht="114" customHeight="1">
      <c r="B48" s="74">
        <f>B47+1</f>
        <v>24</v>
      </c>
      <c r="C48" s="72" t="s">
        <v>64</v>
      </c>
      <c r="D48" s="59" t="s">
        <v>109</v>
      </c>
      <c r="E48" s="60" t="s">
        <v>110</v>
      </c>
      <c r="F48" s="59" t="s">
        <v>111</v>
      </c>
      <c r="G48" s="61">
        <v>2006</v>
      </c>
      <c r="H48" s="62">
        <f>'[1]FINANSOWANIE'!G76</f>
        <v>2440</v>
      </c>
      <c r="I48" s="62">
        <f>'[1]FINANSOWANIE'!H76</f>
        <v>1830</v>
      </c>
      <c r="J48" s="62">
        <f>'[1]FINANSOWANIE'!I76</f>
        <v>75</v>
      </c>
      <c r="K48" s="62">
        <f t="shared" si="14"/>
        <v>610</v>
      </c>
      <c r="L48" s="62"/>
      <c r="M48" s="62"/>
      <c r="N48" s="62"/>
      <c r="O48" s="62"/>
      <c r="P48" s="62"/>
      <c r="Q48" s="62"/>
      <c r="R48" s="62"/>
      <c r="S48" s="62"/>
      <c r="T48" s="62"/>
      <c r="U48" s="62">
        <v>2440</v>
      </c>
      <c r="V48" s="62">
        <v>1830</v>
      </c>
      <c r="W48" s="62">
        <v>610</v>
      </c>
      <c r="X48" s="62"/>
      <c r="Y48" s="62"/>
      <c r="Z48" s="62"/>
      <c r="AA48" s="62"/>
      <c r="AB48" s="62"/>
      <c r="AC48" s="62"/>
      <c r="AD48" s="62"/>
      <c r="AE48" s="63"/>
      <c r="AF48" s="64"/>
      <c r="AG48" s="31">
        <f>H48-I48-K48-L48</f>
        <v>0</v>
      </c>
      <c r="AH48" s="31">
        <f>M48-N48-O48-P48</f>
        <v>0</v>
      </c>
      <c r="AI48" s="31">
        <f>Q48-R48-S48-T48</f>
        <v>0</v>
      </c>
      <c r="AJ48" s="12">
        <f>U48-V48-W48-X48</f>
        <v>0</v>
      </c>
      <c r="AK48" s="12">
        <f>Y48-Z48-AA48-AB48</f>
        <v>0</v>
      </c>
      <c r="AL48" s="12">
        <f>AC48-AD48-AE48-AF48</f>
        <v>0</v>
      </c>
      <c r="AM48" s="12">
        <f>K48-O48-S48-W48-AA48-AE48</f>
        <v>0</v>
      </c>
    </row>
    <row r="49" spans="2:39" ht="117" customHeight="1">
      <c r="B49" s="74">
        <f>B48+1</f>
        <v>25</v>
      </c>
      <c r="C49" s="72" t="s">
        <v>64</v>
      </c>
      <c r="D49" s="59" t="s">
        <v>49</v>
      </c>
      <c r="E49" s="59" t="s">
        <v>36</v>
      </c>
      <c r="F49" s="59" t="s">
        <v>35</v>
      </c>
      <c r="G49" s="61">
        <v>2005</v>
      </c>
      <c r="H49" s="62">
        <v>598.23</v>
      </c>
      <c r="I49" s="62">
        <v>375</v>
      </c>
      <c r="J49" s="62">
        <f>I49/H49*100</f>
        <v>62.68492051552078</v>
      </c>
      <c r="K49" s="62">
        <f t="shared" si="14"/>
        <v>223.23000000000002</v>
      </c>
      <c r="L49" s="62"/>
      <c r="M49" s="62"/>
      <c r="N49" s="62"/>
      <c r="O49" s="62"/>
      <c r="P49" s="62"/>
      <c r="Q49" s="62">
        <v>598</v>
      </c>
      <c r="R49" s="62">
        <v>375</v>
      </c>
      <c r="S49" s="62">
        <v>223</v>
      </c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4"/>
      <c r="AG49" s="31">
        <f t="shared" si="4"/>
        <v>0</v>
      </c>
      <c r="AH49" s="31">
        <f t="shared" si="5"/>
        <v>0</v>
      </c>
      <c r="AI49" s="31">
        <f t="shared" si="8"/>
        <v>0</v>
      </c>
      <c r="AJ49" s="12">
        <f t="shared" si="9"/>
        <v>0</v>
      </c>
      <c r="AK49" s="12">
        <f t="shared" si="10"/>
        <v>0</v>
      </c>
      <c r="AL49" s="12">
        <f t="shared" si="6"/>
        <v>0</v>
      </c>
      <c r="AM49" s="12">
        <f t="shared" si="3"/>
        <v>0.2300000000000182</v>
      </c>
    </row>
    <row r="50" spans="2:39" ht="71.25" customHeight="1" thickBot="1">
      <c r="B50" s="74">
        <f>B49+1</f>
        <v>26</v>
      </c>
      <c r="C50" s="72" t="s">
        <v>64</v>
      </c>
      <c r="D50" s="59" t="s">
        <v>39</v>
      </c>
      <c r="E50" s="75" t="s">
        <v>38</v>
      </c>
      <c r="F50" s="59" t="s">
        <v>40</v>
      </c>
      <c r="G50" s="61">
        <v>2005</v>
      </c>
      <c r="H50" s="62">
        <v>473</v>
      </c>
      <c r="I50" s="62">
        <v>355</v>
      </c>
      <c r="J50" s="62">
        <f>I50/H50*100</f>
        <v>75.05285412262155</v>
      </c>
      <c r="K50" s="62">
        <f t="shared" si="14"/>
        <v>118</v>
      </c>
      <c r="L50" s="62"/>
      <c r="M50" s="62"/>
      <c r="N50" s="62"/>
      <c r="O50" s="62"/>
      <c r="P50" s="62"/>
      <c r="Q50" s="62">
        <v>473</v>
      </c>
      <c r="R50" s="62">
        <v>355</v>
      </c>
      <c r="S50" s="62">
        <v>118</v>
      </c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  <c r="AF50" s="64"/>
      <c r="AG50" s="31">
        <f t="shared" si="4"/>
        <v>0</v>
      </c>
      <c r="AH50" s="31">
        <f t="shared" si="5"/>
        <v>0</v>
      </c>
      <c r="AI50" s="31">
        <f t="shared" si="8"/>
        <v>0</v>
      </c>
      <c r="AJ50" s="12">
        <f t="shared" si="9"/>
        <v>0</v>
      </c>
      <c r="AK50" s="12">
        <f t="shared" si="10"/>
        <v>0</v>
      </c>
      <c r="AL50" s="12">
        <f t="shared" si="6"/>
        <v>0</v>
      </c>
      <c r="AM50" s="12">
        <f t="shared" si="3"/>
        <v>0</v>
      </c>
    </row>
    <row r="51" spans="2:39" ht="17.25" customHeight="1">
      <c r="B51" s="74"/>
      <c r="C51" s="175" t="s">
        <v>69</v>
      </c>
      <c r="D51" s="176"/>
      <c r="E51" s="179" t="s">
        <v>70</v>
      </c>
      <c r="F51" s="180" t="s">
        <v>56</v>
      </c>
      <c r="G51" s="181" t="s">
        <v>21</v>
      </c>
      <c r="H51" s="174" t="s">
        <v>92</v>
      </c>
      <c r="I51" s="174" t="s">
        <v>9</v>
      </c>
      <c r="J51" s="174" t="s">
        <v>8</v>
      </c>
      <c r="K51" s="171" t="s">
        <v>41</v>
      </c>
      <c r="L51" s="171" t="s">
        <v>79</v>
      </c>
      <c r="M51" s="173">
        <v>2004</v>
      </c>
      <c r="N51" s="166"/>
      <c r="O51" s="166"/>
      <c r="P51" s="167"/>
      <c r="Q51" s="166">
        <v>2005</v>
      </c>
      <c r="R51" s="166"/>
      <c r="S51" s="166"/>
      <c r="T51" s="167"/>
      <c r="U51" s="166">
        <v>2006</v>
      </c>
      <c r="V51" s="166"/>
      <c r="W51" s="166"/>
      <c r="X51" s="167"/>
      <c r="Y51" s="166">
        <v>2007</v>
      </c>
      <c r="Z51" s="166"/>
      <c r="AA51" s="166"/>
      <c r="AB51" s="167"/>
      <c r="AC51" s="166">
        <v>2008</v>
      </c>
      <c r="AD51" s="166"/>
      <c r="AE51" s="166"/>
      <c r="AF51" s="168"/>
      <c r="AG51" s="31"/>
      <c r="AH51" s="31"/>
      <c r="AI51" s="31"/>
      <c r="AJ51" s="12"/>
      <c r="AK51" s="12"/>
      <c r="AL51" s="12"/>
      <c r="AM51" s="12"/>
    </row>
    <row r="52" spans="2:39" ht="73.5" customHeight="1">
      <c r="B52" s="74"/>
      <c r="C52" s="177"/>
      <c r="D52" s="178"/>
      <c r="E52" s="178"/>
      <c r="F52" s="178"/>
      <c r="G52" s="182"/>
      <c r="H52" s="172"/>
      <c r="I52" s="172"/>
      <c r="J52" s="172"/>
      <c r="K52" s="172"/>
      <c r="L52" s="172"/>
      <c r="M52" s="39" t="s">
        <v>42</v>
      </c>
      <c r="N52" s="40" t="s">
        <v>43</v>
      </c>
      <c r="O52" s="40" t="s">
        <v>44</v>
      </c>
      <c r="P52" s="41" t="s">
        <v>79</v>
      </c>
      <c r="Q52" s="39" t="s">
        <v>45</v>
      </c>
      <c r="R52" s="40" t="s">
        <v>43</v>
      </c>
      <c r="S52" s="40" t="s">
        <v>44</v>
      </c>
      <c r="T52" s="41" t="s">
        <v>79</v>
      </c>
      <c r="U52" s="39" t="s">
        <v>46</v>
      </c>
      <c r="V52" s="40" t="s">
        <v>43</v>
      </c>
      <c r="W52" s="40" t="s">
        <v>44</v>
      </c>
      <c r="X52" s="41" t="s">
        <v>79</v>
      </c>
      <c r="Y52" s="40" t="s">
        <v>47</v>
      </c>
      <c r="Z52" s="40" t="s">
        <v>43</v>
      </c>
      <c r="AA52" s="40" t="s">
        <v>44</v>
      </c>
      <c r="AB52" s="41" t="s">
        <v>79</v>
      </c>
      <c r="AC52" s="40" t="s">
        <v>48</v>
      </c>
      <c r="AD52" s="40" t="s">
        <v>43</v>
      </c>
      <c r="AE52" s="40" t="s">
        <v>44</v>
      </c>
      <c r="AF52" s="42" t="s">
        <v>79</v>
      </c>
      <c r="AG52" s="31"/>
      <c r="AH52" s="31"/>
      <c r="AI52" s="31"/>
      <c r="AJ52" s="12"/>
      <c r="AK52" s="12"/>
      <c r="AL52" s="12"/>
      <c r="AM52" s="12"/>
    </row>
    <row r="53" spans="2:39" ht="9" customHeight="1" thickBot="1">
      <c r="B53" s="74"/>
      <c r="C53" s="169">
        <v>1</v>
      </c>
      <c r="D53" s="170"/>
      <c r="E53" s="44">
        <v>2</v>
      </c>
      <c r="F53" s="44">
        <v>3</v>
      </c>
      <c r="G53" s="44">
        <v>4</v>
      </c>
      <c r="H53" s="44">
        <v>5</v>
      </c>
      <c r="I53" s="44">
        <v>6</v>
      </c>
      <c r="J53" s="44">
        <v>7</v>
      </c>
      <c r="K53" s="44">
        <v>8</v>
      </c>
      <c r="L53" s="44">
        <v>9</v>
      </c>
      <c r="M53" s="43">
        <v>10</v>
      </c>
      <c r="N53" s="44">
        <v>11</v>
      </c>
      <c r="O53" s="44">
        <v>12</v>
      </c>
      <c r="P53" s="46">
        <v>13</v>
      </c>
      <c r="Q53" s="43">
        <v>14</v>
      </c>
      <c r="R53" s="44">
        <v>15</v>
      </c>
      <c r="S53" s="44">
        <v>16</v>
      </c>
      <c r="T53" s="46">
        <v>17</v>
      </c>
      <c r="U53" s="43">
        <v>18</v>
      </c>
      <c r="V53" s="44">
        <v>19</v>
      </c>
      <c r="W53" s="44">
        <v>20</v>
      </c>
      <c r="X53" s="44">
        <v>21</v>
      </c>
      <c r="Y53" s="44">
        <v>22</v>
      </c>
      <c r="Z53" s="44">
        <v>23</v>
      </c>
      <c r="AA53" s="44">
        <v>24</v>
      </c>
      <c r="AB53" s="44">
        <v>25</v>
      </c>
      <c r="AC53" s="44">
        <v>26</v>
      </c>
      <c r="AD53" s="44">
        <v>27</v>
      </c>
      <c r="AE53" s="44">
        <v>28</v>
      </c>
      <c r="AF53" s="45">
        <v>29</v>
      </c>
      <c r="AG53" s="31"/>
      <c r="AH53" s="31"/>
      <c r="AI53" s="31"/>
      <c r="AJ53" s="12"/>
      <c r="AK53" s="12"/>
      <c r="AL53" s="12"/>
      <c r="AM53" s="12"/>
    </row>
    <row r="54" spans="2:39" ht="96" customHeight="1">
      <c r="B54" s="74">
        <f>B50+1</f>
        <v>27</v>
      </c>
      <c r="C54" s="114" t="s">
        <v>64</v>
      </c>
      <c r="D54" s="115" t="s">
        <v>2</v>
      </c>
      <c r="E54" s="116" t="s">
        <v>27</v>
      </c>
      <c r="F54" s="93" t="s">
        <v>28</v>
      </c>
      <c r="G54" s="109">
        <v>2005</v>
      </c>
      <c r="H54" s="117">
        <v>1085</v>
      </c>
      <c r="I54" s="118">
        <f>H54*0.75</f>
        <v>813.75</v>
      </c>
      <c r="J54" s="118">
        <f>I54/H54*100</f>
        <v>75</v>
      </c>
      <c r="K54" s="119">
        <f t="shared" si="14"/>
        <v>271.25</v>
      </c>
      <c r="L54" s="119"/>
      <c r="M54" s="120"/>
      <c r="N54" s="120"/>
      <c r="O54" s="120"/>
      <c r="P54" s="120"/>
      <c r="Q54" s="119">
        <v>1085</v>
      </c>
      <c r="R54" s="119">
        <f>Q54*0.75</f>
        <v>813.75</v>
      </c>
      <c r="S54" s="119">
        <f>Q54-R54</f>
        <v>271.25</v>
      </c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21"/>
      <c r="AF54" s="122"/>
      <c r="AG54" s="31">
        <f t="shared" si="4"/>
        <v>0</v>
      </c>
      <c r="AH54" s="31">
        <f t="shared" si="5"/>
        <v>0</v>
      </c>
      <c r="AI54" s="31">
        <f t="shared" si="8"/>
        <v>0</v>
      </c>
      <c r="AJ54" s="12">
        <f t="shared" si="9"/>
        <v>0</v>
      </c>
      <c r="AK54" s="12">
        <f t="shared" si="10"/>
        <v>0</v>
      </c>
      <c r="AL54" s="12">
        <f t="shared" si="6"/>
        <v>0</v>
      </c>
      <c r="AM54" s="12">
        <f t="shared" si="3"/>
        <v>0</v>
      </c>
    </row>
    <row r="55" spans="2:39" ht="120" customHeight="1">
      <c r="B55" s="74">
        <f>B54+1</f>
        <v>28</v>
      </c>
      <c r="C55" s="72" t="s">
        <v>64</v>
      </c>
      <c r="D55" s="59" t="s">
        <v>29</v>
      </c>
      <c r="E55" s="60" t="s">
        <v>1</v>
      </c>
      <c r="F55" s="59" t="s">
        <v>30</v>
      </c>
      <c r="G55" s="61" t="s">
        <v>22</v>
      </c>
      <c r="H55" s="62">
        <v>2505</v>
      </c>
      <c r="I55" s="62">
        <v>1669</v>
      </c>
      <c r="J55" s="62">
        <f>I55/H55*100</f>
        <v>66.62674650698602</v>
      </c>
      <c r="K55" s="62">
        <f t="shared" si="14"/>
        <v>836</v>
      </c>
      <c r="L55" s="62"/>
      <c r="M55" s="76">
        <v>180</v>
      </c>
      <c r="N55" s="76">
        <v>135</v>
      </c>
      <c r="O55" s="76">
        <f>M55-N55</f>
        <v>45</v>
      </c>
      <c r="P55" s="77"/>
      <c r="Q55" s="78">
        <v>1859</v>
      </c>
      <c r="R55" s="78">
        <v>1342</v>
      </c>
      <c r="S55" s="78">
        <v>517</v>
      </c>
      <c r="T55" s="79"/>
      <c r="U55" s="79">
        <v>466</v>
      </c>
      <c r="V55" s="79">
        <v>192</v>
      </c>
      <c r="W55" s="79">
        <f>U55-V55</f>
        <v>274</v>
      </c>
      <c r="X55" s="73"/>
      <c r="Y55" s="73"/>
      <c r="Z55" s="79"/>
      <c r="AA55" s="79"/>
      <c r="AB55" s="79"/>
      <c r="AC55" s="62"/>
      <c r="AD55" s="62"/>
      <c r="AE55" s="62"/>
      <c r="AF55" s="64"/>
      <c r="AG55" s="31">
        <f>H55-I55-K55-L55</f>
        <v>0</v>
      </c>
      <c r="AH55" s="31">
        <f>M55-N55-O55-P55</f>
        <v>0</v>
      </c>
      <c r="AI55" s="31">
        <f>Q55-R55-S55-T55</f>
        <v>0</v>
      </c>
      <c r="AJ55" s="12">
        <f>U55-V55-W55-X55</f>
        <v>0</v>
      </c>
      <c r="AK55" s="12">
        <f>Y55-Z55-AA55-AB55</f>
        <v>0</v>
      </c>
      <c r="AL55" s="12">
        <f>AC55-AD55-AE55-AF55</f>
        <v>0</v>
      </c>
      <c r="AM55" s="12">
        <f>K55-O55-S55-W55-AA55-AE55</f>
        <v>0</v>
      </c>
    </row>
    <row r="56" spans="2:39" ht="120" customHeight="1">
      <c r="B56" s="74">
        <f>B55+1</f>
        <v>29</v>
      </c>
      <c r="C56" s="72" t="s">
        <v>64</v>
      </c>
      <c r="D56" s="67" t="s">
        <v>105</v>
      </c>
      <c r="E56" s="60" t="s">
        <v>103</v>
      </c>
      <c r="F56" s="59" t="s">
        <v>104</v>
      </c>
      <c r="G56" s="61" t="s">
        <v>24</v>
      </c>
      <c r="H56" s="62">
        <v>875</v>
      </c>
      <c r="I56" s="62">
        <v>656</v>
      </c>
      <c r="J56" s="62">
        <f>I56/H56*100</f>
        <v>74.97142857142856</v>
      </c>
      <c r="K56" s="62">
        <f t="shared" si="14"/>
        <v>219</v>
      </c>
      <c r="L56" s="62"/>
      <c r="M56" s="76"/>
      <c r="N56" s="76"/>
      <c r="O56" s="76"/>
      <c r="P56" s="77"/>
      <c r="Q56" s="78">
        <v>440</v>
      </c>
      <c r="R56" s="78">
        <v>330</v>
      </c>
      <c r="S56" s="78">
        <v>110</v>
      </c>
      <c r="T56" s="79"/>
      <c r="U56" s="79">
        <v>435</v>
      </c>
      <c r="V56" s="79">
        <v>326</v>
      </c>
      <c r="W56" s="79">
        <v>109</v>
      </c>
      <c r="X56" s="73"/>
      <c r="Y56" s="73"/>
      <c r="Z56" s="79"/>
      <c r="AA56" s="79"/>
      <c r="AB56" s="79"/>
      <c r="AC56" s="62"/>
      <c r="AD56" s="62"/>
      <c r="AE56" s="62"/>
      <c r="AF56" s="64"/>
      <c r="AG56" s="31">
        <f>H56-I56-K56-L56</f>
        <v>0</v>
      </c>
      <c r="AH56" s="31">
        <f>M56-N56-O56-P56</f>
        <v>0</v>
      </c>
      <c r="AI56" s="31">
        <f>Q56-R56-S56-T56</f>
        <v>0</v>
      </c>
      <c r="AJ56" s="12">
        <f>U56-V56-W56-X56</f>
        <v>0</v>
      </c>
      <c r="AK56" s="12">
        <f>Y56-Z56-AA56-AB56</f>
        <v>0</v>
      </c>
      <c r="AL56" s="12">
        <f>AC56-AD56-AE56-AF56</f>
        <v>0</v>
      </c>
      <c r="AM56" s="12">
        <f>K56-O56-S56-W56-AA56-AE56</f>
        <v>0</v>
      </c>
    </row>
    <row r="57" spans="2:39" ht="95.25" customHeight="1">
      <c r="B57" s="74">
        <f>B56+1</f>
        <v>30</v>
      </c>
      <c r="C57" s="106" t="s">
        <v>64</v>
      </c>
      <c r="D57" s="107" t="s">
        <v>33</v>
      </c>
      <c r="E57" s="133" t="s">
        <v>32</v>
      </c>
      <c r="F57" s="134" t="s">
        <v>34</v>
      </c>
      <c r="G57" s="65">
        <v>2004</v>
      </c>
      <c r="H57" s="62">
        <v>200</v>
      </c>
      <c r="I57" s="62">
        <f>H57*0.75</f>
        <v>150</v>
      </c>
      <c r="J57" s="62">
        <f>I57/H57*100</f>
        <v>75</v>
      </c>
      <c r="K57" s="62">
        <f t="shared" si="14"/>
        <v>50</v>
      </c>
      <c r="L57" s="62"/>
      <c r="M57" s="80">
        <v>200</v>
      </c>
      <c r="N57" s="80">
        <v>150</v>
      </c>
      <c r="O57" s="80">
        <v>50</v>
      </c>
      <c r="P57" s="77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4"/>
      <c r="AG57" s="31">
        <f>H57-I57-K57-L57</f>
        <v>0</v>
      </c>
      <c r="AH57" s="31">
        <f>M57-N57-O57-P57</f>
        <v>0</v>
      </c>
      <c r="AI57" s="31">
        <f>Q57-R57-S57-T57</f>
        <v>0</v>
      </c>
      <c r="AJ57" s="12">
        <f>U57-V57-W57-X57</f>
        <v>0</v>
      </c>
      <c r="AK57" s="12">
        <f>Y57-Z57-AA57-AB57</f>
        <v>0</v>
      </c>
      <c r="AL57" s="12">
        <f>AC57-AD57-AE57-AF57</f>
        <v>0</v>
      </c>
      <c r="AM57" s="12">
        <f>K57-O57-S57-W57-AA57-AE57</f>
        <v>0</v>
      </c>
    </row>
    <row r="58" spans="2:39" ht="71.25" customHeight="1">
      <c r="B58" s="74">
        <f>B57+1</f>
        <v>31</v>
      </c>
      <c r="C58" s="106" t="s">
        <v>64</v>
      </c>
      <c r="D58" s="107" t="s">
        <v>89</v>
      </c>
      <c r="E58" s="107" t="s">
        <v>115</v>
      </c>
      <c r="F58" s="107" t="s">
        <v>90</v>
      </c>
      <c r="G58" s="108" t="s">
        <v>24</v>
      </c>
      <c r="H58" s="79">
        <v>12437</v>
      </c>
      <c r="I58" s="79">
        <v>9328</v>
      </c>
      <c r="J58" s="79">
        <v>75.00201013106054</v>
      </c>
      <c r="K58" s="79">
        <v>3109</v>
      </c>
      <c r="L58" s="79"/>
      <c r="M58" s="112"/>
      <c r="N58" s="112"/>
      <c r="O58" s="112"/>
      <c r="P58" s="112"/>
      <c r="Q58" s="113">
        <v>5677.25</v>
      </c>
      <c r="R58" s="79">
        <v>4258</v>
      </c>
      <c r="S58" s="62">
        <v>1419.25</v>
      </c>
      <c r="T58" s="62"/>
      <c r="U58" s="62">
        <v>6760</v>
      </c>
      <c r="V58" s="62">
        <v>5070</v>
      </c>
      <c r="W58" s="62">
        <v>1690</v>
      </c>
      <c r="X58" s="62"/>
      <c r="Y58" s="62"/>
      <c r="Z58" s="62"/>
      <c r="AA58" s="62"/>
      <c r="AB58" s="62"/>
      <c r="AC58" s="62"/>
      <c r="AD58" s="62"/>
      <c r="AE58" s="63"/>
      <c r="AF58" s="64"/>
      <c r="AG58" s="31">
        <f t="shared" si="4"/>
        <v>0</v>
      </c>
      <c r="AH58" s="31">
        <f t="shared" si="5"/>
        <v>0</v>
      </c>
      <c r="AI58" s="31">
        <f t="shared" si="8"/>
        <v>0</v>
      </c>
      <c r="AJ58" s="12">
        <f t="shared" si="9"/>
        <v>0</v>
      </c>
      <c r="AK58" s="12">
        <f t="shared" si="10"/>
        <v>0</v>
      </c>
      <c r="AL58" s="12">
        <f t="shared" si="6"/>
        <v>0</v>
      </c>
      <c r="AM58" s="12">
        <f t="shared" si="3"/>
        <v>-0.25</v>
      </c>
    </row>
    <row r="59" spans="2:39" ht="89.25" customHeight="1" thickBot="1">
      <c r="B59" s="74">
        <f>B58+1</f>
        <v>32</v>
      </c>
      <c r="C59" s="123" t="s">
        <v>64</v>
      </c>
      <c r="D59" s="124" t="s">
        <v>112</v>
      </c>
      <c r="E59" s="124" t="s">
        <v>113</v>
      </c>
      <c r="F59" s="124" t="s">
        <v>114</v>
      </c>
      <c r="G59" s="125" t="s">
        <v>25</v>
      </c>
      <c r="H59" s="126">
        <v>12774</v>
      </c>
      <c r="I59" s="126">
        <v>9580.5</v>
      </c>
      <c r="J59" s="126">
        <v>75</v>
      </c>
      <c r="K59" s="126"/>
      <c r="L59" s="126">
        <v>3193.5</v>
      </c>
      <c r="M59" s="127"/>
      <c r="N59" s="127"/>
      <c r="O59" s="127"/>
      <c r="P59" s="127"/>
      <c r="Q59" s="127"/>
      <c r="R59" s="127"/>
      <c r="S59" s="127"/>
      <c r="T59" s="127"/>
      <c r="U59" s="126">
        <v>7482</v>
      </c>
      <c r="V59" s="126">
        <v>5611</v>
      </c>
      <c r="W59" s="128"/>
      <c r="X59" s="126">
        <v>1871</v>
      </c>
      <c r="Y59" s="129">
        <v>5292</v>
      </c>
      <c r="Z59" s="126">
        <v>3969</v>
      </c>
      <c r="AA59" s="130"/>
      <c r="AB59" s="130">
        <v>1323</v>
      </c>
      <c r="AC59" s="130"/>
      <c r="AD59" s="130"/>
      <c r="AE59" s="131"/>
      <c r="AF59" s="132"/>
      <c r="AG59" s="31">
        <f>H59-I59-K59-L59</f>
        <v>0</v>
      </c>
      <c r="AH59" s="31">
        <f>M59-N59-O59-P59</f>
        <v>0</v>
      </c>
      <c r="AI59" s="31">
        <f>Q59-R59-S59-T59</f>
        <v>0</v>
      </c>
      <c r="AJ59" s="12">
        <f>U59-V59-W59-X59</f>
        <v>0</v>
      </c>
      <c r="AK59" s="12">
        <f>Y59-Z59-AA59-AB59</f>
        <v>0</v>
      </c>
      <c r="AL59" s="12">
        <f>AC59-AD59-AE59-AF59</f>
        <v>0</v>
      </c>
      <c r="AM59" s="12">
        <f>K59-O59-S59-W59-AA59-AE59</f>
        <v>0</v>
      </c>
    </row>
    <row r="60" spans="3:39" ht="17.25" customHeight="1">
      <c r="C60" s="175" t="s">
        <v>69</v>
      </c>
      <c r="D60" s="176"/>
      <c r="E60" s="179" t="s">
        <v>70</v>
      </c>
      <c r="F60" s="180" t="s">
        <v>56</v>
      </c>
      <c r="G60" s="181" t="s">
        <v>21</v>
      </c>
      <c r="H60" s="174" t="s">
        <v>92</v>
      </c>
      <c r="I60" s="174" t="s">
        <v>9</v>
      </c>
      <c r="J60" s="174" t="s">
        <v>8</v>
      </c>
      <c r="K60" s="171" t="s">
        <v>41</v>
      </c>
      <c r="L60" s="171" t="s">
        <v>79</v>
      </c>
      <c r="M60" s="173">
        <v>2004</v>
      </c>
      <c r="N60" s="166"/>
      <c r="O60" s="166"/>
      <c r="P60" s="167"/>
      <c r="Q60" s="166">
        <v>2005</v>
      </c>
      <c r="R60" s="166"/>
      <c r="S60" s="166"/>
      <c r="T60" s="167"/>
      <c r="U60" s="166">
        <v>2006</v>
      </c>
      <c r="V60" s="166"/>
      <c r="W60" s="166"/>
      <c r="X60" s="167"/>
      <c r="Y60" s="166">
        <v>2007</v>
      </c>
      <c r="Z60" s="166"/>
      <c r="AA60" s="166"/>
      <c r="AB60" s="167"/>
      <c r="AC60" s="166">
        <v>2008</v>
      </c>
      <c r="AD60" s="166"/>
      <c r="AE60" s="166"/>
      <c r="AF60" s="168"/>
      <c r="AG60" s="31"/>
      <c r="AH60" s="31"/>
      <c r="AI60" s="31"/>
      <c r="AJ60" s="12"/>
      <c r="AK60" s="12"/>
      <c r="AL60" s="12"/>
      <c r="AM60" s="12"/>
    </row>
    <row r="61" spans="3:39" ht="72.75" customHeight="1">
      <c r="C61" s="177"/>
      <c r="D61" s="178"/>
      <c r="E61" s="178"/>
      <c r="F61" s="178"/>
      <c r="G61" s="182"/>
      <c r="H61" s="172"/>
      <c r="I61" s="172"/>
      <c r="J61" s="172"/>
      <c r="K61" s="172"/>
      <c r="L61" s="172"/>
      <c r="M61" s="39" t="s">
        <v>42</v>
      </c>
      <c r="N61" s="40" t="s">
        <v>43</v>
      </c>
      <c r="O61" s="40" t="s">
        <v>44</v>
      </c>
      <c r="P61" s="41" t="s">
        <v>79</v>
      </c>
      <c r="Q61" s="39" t="s">
        <v>45</v>
      </c>
      <c r="R61" s="40" t="s">
        <v>43</v>
      </c>
      <c r="S61" s="40" t="s">
        <v>44</v>
      </c>
      <c r="T61" s="41" t="s">
        <v>79</v>
      </c>
      <c r="U61" s="39" t="s">
        <v>46</v>
      </c>
      <c r="V61" s="40" t="s">
        <v>43</v>
      </c>
      <c r="W61" s="40" t="s">
        <v>44</v>
      </c>
      <c r="X61" s="41" t="s">
        <v>79</v>
      </c>
      <c r="Y61" s="40" t="s">
        <v>47</v>
      </c>
      <c r="Z61" s="40" t="s">
        <v>43</v>
      </c>
      <c r="AA61" s="40" t="s">
        <v>44</v>
      </c>
      <c r="AB61" s="41" t="s">
        <v>79</v>
      </c>
      <c r="AC61" s="40" t="s">
        <v>48</v>
      </c>
      <c r="AD61" s="40" t="s">
        <v>43</v>
      </c>
      <c r="AE61" s="40" t="s">
        <v>44</v>
      </c>
      <c r="AF61" s="42" t="s">
        <v>79</v>
      </c>
      <c r="AG61" s="31"/>
      <c r="AH61" s="31"/>
      <c r="AI61" s="31"/>
      <c r="AJ61" s="12"/>
      <c r="AK61" s="12"/>
      <c r="AL61" s="12"/>
      <c r="AM61" s="12"/>
    </row>
    <row r="62" spans="3:39" ht="9" customHeight="1" thickBot="1">
      <c r="C62" s="169">
        <v>1</v>
      </c>
      <c r="D62" s="170"/>
      <c r="E62" s="44">
        <v>2</v>
      </c>
      <c r="F62" s="44">
        <v>3</v>
      </c>
      <c r="G62" s="44">
        <v>4</v>
      </c>
      <c r="H62" s="44">
        <v>5</v>
      </c>
      <c r="I62" s="44">
        <v>6</v>
      </c>
      <c r="J62" s="44">
        <v>7</v>
      </c>
      <c r="K62" s="44">
        <v>8</v>
      </c>
      <c r="L62" s="44">
        <v>9</v>
      </c>
      <c r="M62" s="43">
        <v>10</v>
      </c>
      <c r="N62" s="44">
        <v>11</v>
      </c>
      <c r="O62" s="44">
        <v>12</v>
      </c>
      <c r="P62" s="46">
        <v>13</v>
      </c>
      <c r="Q62" s="43">
        <v>14</v>
      </c>
      <c r="R62" s="44">
        <v>15</v>
      </c>
      <c r="S62" s="44">
        <v>16</v>
      </c>
      <c r="T62" s="46">
        <v>17</v>
      </c>
      <c r="U62" s="43">
        <v>18</v>
      </c>
      <c r="V62" s="44">
        <v>19</v>
      </c>
      <c r="W62" s="44">
        <v>20</v>
      </c>
      <c r="X62" s="44">
        <v>21</v>
      </c>
      <c r="Y62" s="44">
        <v>22</v>
      </c>
      <c r="Z62" s="44">
        <v>23</v>
      </c>
      <c r="AA62" s="44">
        <v>24</v>
      </c>
      <c r="AB62" s="44">
        <v>25</v>
      </c>
      <c r="AC62" s="44">
        <v>26</v>
      </c>
      <c r="AD62" s="44">
        <v>27</v>
      </c>
      <c r="AE62" s="44">
        <v>28</v>
      </c>
      <c r="AF62" s="45">
        <v>29</v>
      </c>
      <c r="AG62" s="31"/>
      <c r="AH62" s="31"/>
      <c r="AI62" s="31"/>
      <c r="AJ62" s="12"/>
      <c r="AK62" s="12"/>
      <c r="AL62" s="12"/>
      <c r="AM62" s="12"/>
    </row>
    <row r="63" spans="3:39" ht="37.5" customHeight="1">
      <c r="C63" s="206" t="s">
        <v>5</v>
      </c>
      <c r="D63" s="207"/>
      <c r="E63" s="208"/>
      <c r="F63" s="208"/>
      <c r="G63" s="209"/>
      <c r="H63" s="11">
        <f>H64+H65</f>
        <v>10900</v>
      </c>
      <c r="I63" s="11">
        <f>I64+I65</f>
        <v>6072</v>
      </c>
      <c r="J63" s="11">
        <f>I63/H63*100</f>
        <v>55.706422018348626</v>
      </c>
      <c r="K63" s="11">
        <f>K64+K65</f>
        <v>3828</v>
      </c>
      <c r="L63" s="11">
        <f>L64+L65</f>
        <v>1000</v>
      </c>
      <c r="M63" s="11"/>
      <c r="N63" s="11"/>
      <c r="O63" s="11"/>
      <c r="P63" s="11"/>
      <c r="Q63" s="11">
        <f aca="true" t="shared" si="15" ref="Q63:X63">Q64+Q65</f>
        <v>5086</v>
      </c>
      <c r="R63" s="11">
        <f t="shared" si="15"/>
        <v>2860</v>
      </c>
      <c r="S63" s="11">
        <f t="shared" si="15"/>
        <v>1918</v>
      </c>
      <c r="T63" s="11">
        <f t="shared" si="15"/>
        <v>308</v>
      </c>
      <c r="U63" s="11">
        <f t="shared" si="15"/>
        <v>5814</v>
      </c>
      <c r="V63" s="11">
        <f t="shared" si="15"/>
        <v>3212</v>
      </c>
      <c r="W63" s="11">
        <f t="shared" si="15"/>
        <v>1910</v>
      </c>
      <c r="X63" s="11">
        <f t="shared" si="15"/>
        <v>692</v>
      </c>
      <c r="Y63" s="11"/>
      <c r="Z63" s="11"/>
      <c r="AA63" s="11"/>
      <c r="AB63" s="11"/>
      <c r="AC63" s="11"/>
      <c r="AD63" s="11"/>
      <c r="AE63" s="11"/>
      <c r="AF63" s="11"/>
      <c r="AG63" s="31">
        <f t="shared" si="4"/>
        <v>0</v>
      </c>
      <c r="AH63" s="31">
        <f t="shared" si="5"/>
        <v>0</v>
      </c>
      <c r="AI63" s="31">
        <f t="shared" si="8"/>
        <v>0</v>
      </c>
      <c r="AJ63" s="12">
        <f t="shared" si="9"/>
        <v>0</v>
      </c>
      <c r="AK63" s="12">
        <f t="shared" si="10"/>
        <v>0</v>
      </c>
      <c r="AL63" s="12">
        <f t="shared" si="6"/>
        <v>0</v>
      </c>
      <c r="AM63" s="12">
        <f aca="true" t="shared" si="16" ref="AM63:AM77">K63-O63-S63-W63-AA63-AE63</f>
        <v>0</v>
      </c>
    </row>
    <row r="64" spans="2:39" ht="234" customHeight="1">
      <c r="B64" s="74">
        <f>B59+1</f>
        <v>33</v>
      </c>
      <c r="C64" s="72" t="s">
        <v>66</v>
      </c>
      <c r="D64" s="59" t="str">
        <f>'[1]FINANSOWANIE'!E15</f>
        <v>"Wielokulturowość - tolerancja - integracja" - modernizacja Muzeum Etnograficznego w Toruniu</v>
      </c>
      <c r="E64" s="60" t="str">
        <f>'[1]FINANSOWANIE'!B15</f>
        <v>Muzeum Etnograficzne im. Marii Znamierowskiej – Prufferowej w Toruniu</v>
      </c>
      <c r="F64" s="59" t="s">
        <v>54</v>
      </c>
      <c r="G64" s="61" t="s">
        <v>24</v>
      </c>
      <c r="H64" s="62">
        <v>4800</v>
      </c>
      <c r="I64" s="62">
        <v>2322</v>
      </c>
      <c r="J64" s="62">
        <v>48.375</v>
      </c>
      <c r="K64" s="62">
        <v>1478</v>
      </c>
      <c r="L64" s="62">
        <v>1000</v>
      </c>
      <c r="M64" s="62"/>
      <c r="N64" s="62"/>
      <c r="O64" s="62"/>
      <c r="P64" s="62"/>
      <c r="Q64" s="62">
        <v>2036</v>
      </c>
      <c r="R64" s="62">
        <v>985</v>
      </c>
      <c r="S64" s="62">
        <v>743</v>
      </c>
      <c r="T64" s="62">
        <v>308</v>
      </c>
      <c r="U64" s="62">
        <v>2764</v>
      </c>
      <c r="V64" s="62">
        <v>1337</v>
      </c>
      <c r="W64" s="62">
        <v>735</v>
      </c>
      <c r="X64" s="62">
        <v>692</v>
      </c>
      <c r="Y64" s="62"/>
      <c r="Z64" s="62"/>
      <c r="AA64" s="62"/>
      <c r="AB64" s="62"/>
      <c r="AC64" s="62"/>
      <c r="AD64" s="62"/>
      <c r="AE64" s="63"/>
      <c r="AF64" s="64"/>
      <c r="AG64" s="31">
        <f t="shared" si="4"/>
        <v>0</v>
      </c>
      <c r="AH64" s="31">
        <f t="shared" si="5"/>
        <v>0</v>
      </c>
      <c r="AI64" s="31">
        <f t="shared" si="8"/>
        <v>0</v>
      </c>
      <c r="AJ64" s="12">
        <f t="shared" si="9"/>
        <v>0</v>
      </c>
      <c r="AK64" s="12">
        <f t="shared" si="10"/>
        <v>0</v>
      </c>
      <c r="AL64" s="12">
        <f t="shared" si="6"/>
        <v>0</v>
      </c>
      <c r="AM64" s="12">
        <f t="shared" si="16"/>
        <v>0</v>
      </c>
    </row>
    <row r="65" spans="2:39" ht="96" customHeight="1">
      <c r="B65" s="74">
        <f>B64+1</f>
        <v>34</v>
      </c>
      <c r="C65" s="72" t="s">
        <v>66</v>
      </c>
      <c r="D65" s="59" t="str">
        <f>'[1]FINANSOWANIE'!E83</f>
        <v>Modernizacji infrastruktury kulturalnej-budowa systemu elektronicznego wspomagania informacji-wzmocnienie konkurencyjności regionu</v>
      </c>
      <c r="E65" s="60" t="str">
        <f>'[1]FINANSOWANIE'!B83</f>
        <v>Filharmonia Pomorska</v>
      </c>
      <c r="F65" s="59" t="s">
        <v>31</v>
      </c>
      <c r="G65" s="61" t="s">
        <v>24</v>
      </c>
      <c r="H65" s="62">
        <v>6100</v>
      </c>
      <c r="I65" s="62">
        <v>3750</v>
      </c>
      <c r="J65" s="62">
        <f>I65/H65*100</f>
        <v>61.47540983606557</v>
      </c>
      <c r="K65" s="62">
        <f>H65-I65</f>
        <v>2350</v>
      </c>
      <c r="L65" s="62"/>
      <c r="M65" s="62"/>
      <c r="N65" s="62"/>
      <c r="O65" s="62"/>
      <c r="P65" s="62"/>
      <c r="Q65" s="62">
        <v>3050</v>
      </c>
      <c r="R65" s="62">
        <v>1875</v>
      </c>
      <c r="S65" s="62">
        <v>1175</v>
      </c>
      <c r="T65" s="62"/>
      <c r="U65" s="62">
        <v>3050</v>
      </c>
      <c r="V65" s="62">
        <v>1875</v>
      </c>
      <c r="W65" s="62">
        <v>1175</v>
      </c>
      <c r="X65" s="62"/>
      <c r="Y65" s="62"/>
      <c r="Z65" s="62"/>
      <c r="AA65" s="62"/>
      <c r="AB65" s="62"/>
      <c r="AC65" s="62"/>
      <c r="AD65" s="62"/>
      <c r="AE65" s="63"/>
      <c r="AF65" s="64"/>
      <c r="AG65" s="31">
        <f t="shared" si="4"/>
        <v>0</v>
      </c>
      <c r="AH65" s="31">
        <f t="shared" si="5"/>
        <v>0</v>
      </c>
      <c r="AI65" s="31">
        <f t="shared" si="8"/>
        <v>0</v>
      </c>
      <c r="AJ65" s="12">
        <f t="shared" si="9"/>
        <v>0</v>
      </c>
      <c r="AK65" s="12">
        <f t="shared" si="10"/>
        <v>0</v>
      </c>
      <c r="AL65" s="12">
        <f t="shared" si="6"/>
        <v>0</v>
      </c>
      <c r="AM65" s="12">
        <f t="shared" si="16"/>
        <v>0</v>
      </c>
    </row>
    <row r="66" spans="2:39" ht="37.5" customHeight="1">
      <c r="B66" s="74"/>
      <c r="C66" s="183" t="s">
        <v>62</v>
      </c>
      <c r="D66" s="184"/>
      <c r="E66" s="187"/>
      <c r="F66" s="187"/>
      <c r="G66" s="188"/>
      <c r="H66" s="11">
        <f>H67+H68</f>
        <v>82346.826</v>
      </c>
      <c r="I66" s="11">
        <f>I67+I68</f>
        <v>51662</v>
      </c>
      <c r="J66" s="9">
        <f aca="true" t="shared" si="17" ref="J66:J72">I66/H66*100</f>
        <v>62.73708715864774</v>
      </c>
      <c r="K66" s="11">
        <f>K67+K68</f>
        <v>30684.826</v>
      </c>
      <c r="L66" s="11"/>
      <c r="M66" s="11">
        <f>M67+M68</f>
        <v>18362</v>
      </c>
      <c r="N66" s="11">
        <f>N67+N68</f>
        <v>11499</v>
      </c>
      <c r="O66" s="11">
        <f>O67+O68</f>
        <v>6863</v>
      </c>
      <c r="P66" s="11"/>
      <c r="Q66" s="11">
        <f>Q67+Q68</f>
        <v>30030</v>
      </c>
      <c r="R66" s="11">
        <f>R67+R68</f>
        <v>19155</v>
      </c>
      <c r="S66" s="11">
        <f>S67+S68</f>
        <v>10875</v>
      </c>
      <c r="T66" s="11"/>
      <c r="U66" s="11">
        <f>U67+U68</f>
        <v>33955</v>
      </c>
      <c r="V66" s="11">
        <f>V67+V68</f>
        <v>21008</v>
      </c>
      <c r="W66" s="11">
        <f>W67+W68</f>
        <v>12947</v>
      </c>
      <c r="X66" s="11"/>
      <c r="Y66" s="11"/>
      <c r="Z66" s="11"/>
      <c r="AA66" s="11"/>
      <c r="AB66" s="11"/>
      <c r="AC66" s="11"/>
      <c r="AD66" s="11"/>
      <c r="AE66" s="11"/>
      <c r="AF66" s="11"/>
      <c r="AG66" s="31">
        <f>H66-I66-K66-L66</f>
        <v>0</v>
      </c>
      <c r="AH66" s="31">
        <f>M66-N66-O66-P66</f>
        <v>0</v>
      </c>
      <c r="AI66" s="31">
        <f>Q66-R66-S66-T66</f>
        <v>0</v>
      </c>
      <c r="AJ66" s="12">
        <f>U66-V66-W66-X66</f>
        <v>0</v>
      </c>
      <c r="AK66" s="12">
        <f>Y66-Z66-AA66-AB66</f>
        <v>0</v>
      </c>
      <c r="AL66" s="12">
        <f>AC66-AD66-AE66-AF66</f>
        <v>0</v>
      </c>
      <c r="AM66" s="12">
        <f>K66-O66-S66-W66-AA66-AE66</f>
        <v>-0.17399999999906868</v>
      </c>
    </row>
    <row r="67" spans="2:39" ht="91.5" customHeight="1">
      <c r="B67" s="74">
        <f>B65+1</f>
        <v>35</v>
      </c>
      <c r="C67" s="72" t="s">
        <v>65</v>
      </c>
      <c r="D67" s="59" t="str">
        <f>'[1]FINANSOWANIE'!E7</f>
        <v>INFOBIBNET-Informacja, biblioteka, sieć</v>
      </c>
      <c r="E67" s="60" t="str">
        <f>'[1]FINANSOWANIE'!B7</f>
        <v>Wojewódzka Biblioteka Publiczna – Książnica Kopernikańska w Toruniu</v>
      </c>
      <c r="F67" s="59" t="s">
        <v>53</v>
      </c>
      <c r="G67" s="61" t="s">
        <v>24</v>
      </c>
      <c r="H67" s="62">
        <v>5586.826</v>
      </c>
      <c r="I67" s="62">
        <v>3972</v>
      </c>
      <c r="J67" s="62">
        <f t="shared" si="17"/>
        <v>71.09582435536743</v>
      </c>
      <c r="K67" s="62">
        <f>H67-I67</f>
        <v>1614.826</v>
      </c>
      <c r="L67" s="62"/>
      <c r="M67" s="62"/>
      <c r="N67" s="62"/>
      <c r="O67" s="62"/>
      <c r="P67" s="62"/>
      <c r="Q67" s="79">
        <v>3684</v>
      </c>
      <c r="R67" s="62">
        <v>2656</v>
      </c>
      <c r="S67" s="62">
        <v>1028</v>
      </c>
      <c r="T67" s="62"/>
      <c r="U67" s="62">
        <v>1903</v>
      </c>
      <c r="V67" s="62">
        <v>1316</v>
      </c>
      <c r="W67" s="62">
        <v>587</v>
      </c>
      <c r="X67" s="62"/>
      <c r="Y67" s="62"/>
      <c r="Z67" s="62"/>
      <c r="AA67" s="62"/>
      <c r="AB67" s="62"/>
      <c r="AC67" s="62"/>
      <c r="AD67" s="62"/>
      <c r="AE67" s="63"/>
      <c r="AF67" s="64"/>
      <c r="AG67" s="31">
        <f t="shared" si="4"/>
        <v>0</v>
      </c>
      <c r="AH67" s="31">
        <f t="shared" si="5"/>
        <v>0</v>
      </c>
      <c r="AI67" s="31">
        <f t="shared" si="8"/>
        <v>0</v>
      </c>
      <c r="AJ67" s="12">
        <f t="shared" si="9"/>
        <v>0</v>
      </c>
      <c r="AK67" s="12">
        <f t="shared" si="10"/>
        <v>0</v>
      </c>
      <c r="AL67" s="12">
        <f t="shared" si="6"/>
        <v>0</v>
      </c>
      <c r="AM67" s="12">
        <f t="shared" si="16"/>
        <v>-0.17399999999997817</v>
      </c>
    </row>
    <row r="68" spans="2:39" ht="69.75" customHeight="1" thickBot="1">
      <c r="B68" s="74">
        <f>B67+1</f>
        <v>36</v>
      </c>
      <c r="C68" s="72" t="s">
        <v>65</v>
      </c>
      <c r="D68" s="59" t="s">
        <v>102</v>
      </c>
      <c r="E68" s="60" t="str">
        <f>'[1]FINANSOWANIE'!B26</f>
        <v>Kujawsko – Pomorska Sieć Informacyjna Sp. z o.o.</v>
      </c>
      <c r="F68" s="81" t="s">
        <v>12</v>
      </c>
      <c r="G68" s="61" t="str">
        <f>'[1]FINANSOWANIE'!F26</f>
        <v>2004-2006</v>
      </c>
      <c r="H68" s="62">
        <v>76760</v>
      </c>
      <c r="I68" s="62">
        <v>47690</v>
      </c>
      <c r="J68" s="62">
        <f t="shared" si="17"/>
        <v>62.12871287128713</v>
      </c>
      <c r="K68" s="62">
        <f>H68-I68</f>
        <v>29070</v>
      </c>
      <c r="L68" s="105"/>
      <c r="M68" s="62">
        <v>18362</v>
      </c>
      <c r="N68" s="62">
        <v>11499</v>
      </c>
      <c r="O68" s="62">
        <f>M68-N68</f>
        <v>6863</v>
      </c>
      <c r="P68" s="105"/>
      <c r="Q68" s="62">
        <v>26346</v>
      </c>
      <c r="R68" s="62">
        <v>16499</v>
      </c>
      <c r="S68" s="62">
        <f>Q68-R68</f>
        <v>9847</v>
      </c>
      <c r="T68" s="105"/>
      <c r="U68" s="62">
        <v>32052</v>
      </c>
      <c r="V68" s="62">
        <v>19692</v>
      </c>
      <c r="W68" s="62">
        <v>12360</v>
      </c>
      <c r="X68" s="105"/>
      <c r="Y68" s="62"/>
      <c r="Z68" s="62"/>
      <c r="AA68" s="62"/>
      <c r="AB68" s="62"/>
      <c r="AC68" s="62"/>
      <c r="AD68" s="62"/>
      <c r="AE68" s="63"/>
      <c r="AF68" s="64"/>
      <c r="AG68" s="31">
        <f>H68-I68-K68-L68</f>
        <v>0</v>
      </c>
      <c r="AH68" s="31">
        <f>M68-N68-O68-P68</f>
        <v>0</v>
      </c>
      <c r="AI68" s="31">
        <f>Q68-R68-S68-T68</f>
        <v>0</v>
      </c>
      <c r="AJ68" s="12">
        <f>U68-V68-W68-X68</f>
        <v>0</v>
      </c>
      <c r="AK68" s="12">
        <f>Y68-Z68-AA68-AB68</f>
        <v>0</v>
      </c>
      <c r="AL68" s="12">
        <f>AC68-AD68-AE68-AF68</f>
        <v>0</v>
      </c>
      <c r="AM68" s="12">
        <f>K68-O68-S68-W68-AA68-AE68</f>
        <v>0</v>
      </c>
    </row>
    <row r="69" spans="2:39" ht="17.25" customHeight="1">
      <c r="B69" s="74"/>
      <c r="C69" s="175" t="s">
        <v>69</v>
      </c>
      <c r="D69" s="176"/>
      <c r="E69" s="179" t="s">
        <v>70</v>
      </c>
      <c r="F69" s="180" t="s">
        <v>56</v>
      </c>
      <c r="G69" s="181" t="s">
        <v>21</v>
      </c>
      <c r="H69" s="174" t="s">
        <v>92</v>
      </c>
      <c r="I69" s="174" t="s">
        <v>9</v>
      </c>
      <c r="J69" s="174" t="s">
        <v>8</v>
      </c>
      <c r="K69" s="171" t="s">
        <v>41</v>
      </c>
      <c r="L69" s="171" t="s">
        <v>79</v>
      </c>
      <c r="M69" s="173">
        <v>2004</v>
      </c>
      <c r="N69" s="166"/>
      <c r="O69" s="166"/>
      <c r="P69" s="167"/>
      <c r="Q69" s="166">
        <v>2005</v>
      </c>
      <c r="R69" s="166"/>
      <c r="S69" s="166"/>
      <c r="T69" s="167"/>
      <c r="U69" s="166">
        <v>2006</v>
      </c>
      <c r="V69" s="166"/>
      <c r="W69" s="166"/>
      <c r="X69" s="167"/>
      <c r="Y69" s="166">
        <v>2007</v>
      </c>
      <c r="Z69" s="166"/>
      <c r="AA69" s="166"/>
      <c r="AB69" s="167"/>
      <c r="AC69" s="166">
        <v>2008</v>
      </c>
      <c r="AD69" s="166"/>
      <c r="AE69" s="166"/>
      <c r="AF69" s="168"/>
      <c r="AG69" s="31"/>
      <c r="AH69" s="31"/>
      <c r="AI69" s="31"/>
      <c r="AJ69" s="12"/>
      <c r="AK69" s="12"/>
      <c r="AL69" s="12"/>
      <c r="AM69" s="12"/>
    </row>
    <row r="70" spans="2:39" ht="73.5" customHeight="1">
      <c r="B70" s="74"/>
      <c r="C70" s="177"/>
      <c r="D70" s="178"/>
      <c r="E70" s="178"/>
      <c r="F70" s="178"/>
      <c r="G70" s="182"/>
      <c r="H70" s="172"/>
      <c r="I70" s="172"/>
      <c r="J70" s="172"/>
      <c r="K70" s="172"/>
      <c r="L70" s="172"/>
      <c r="M70" s="39" t="s">
        <v>42</v>
      </c>
      <c r="N70" s="40" t="s">
        <v>43</v>
      </c>
      <c r="O70" s="40" t="s">
        <v>44</v>
      </c>
      <c r="P70" s="41" t="s">
        <v>79</v>
      </c>
      <c r="Q70" s="39" t="s">
        <v>45</v>
      </c>
      <c r="R70" s="40" t="s">
        <v>43</v>
      </c>
      <c r="S70" s="40" t="s">
        <v>44</v>
      </c>
      <c r="T70" s="41" t="s">
        <v>79</v>
      </c>
      <c r="U70" s="39" t="s">
        <v>46</v>
      </c>
      <c r="V70" s="40" t="s">
        <v>43</v>
      </c>
      <c r="W70" s="40" t="s">
        <v>44</v>
      </c>
      <c r="X70" s="41" t="s">
        <v>79</v>
      </c>
      <c r="Y70" s="40" t="s">
        <v>47</v>
      </c>
      <c r="Z70" s="40" t="s">
        <v>43</v>
      </c>
      <c r="AA70" s="40" t="s">
        <v>44</v>
      </c>
      <c r="AB70" s="41" t="s">
        <v>79</v>
      </c>
      <c r="AC70" s="40" t="s">
        <v>48</v>
      </c>
      <c r="AD70" s="40" t="s">
        <v>43</v>
      </c>
      <c r="AE70" s="40" t="s">
        <v>44</v>
      </c>
      <c r="AF70" s="42" t="s">
        <v>79</v>
      </c>
      <c r="AG70" s="31"/>
      <c r="AH70" s="31"/>
      <c r="AI70" s="31"/>
      <c r="AJ70" s="12"/>
      <c r="AK70" s="12"/>
      <c r="AL70" s="12"/>
      <c r="AM70" s="12"/>
    </row>
    <row r="71" spans="2:39" ht="9" customHeight="1" thickBot="1">
      <c r="B71" s="74"/>
      <c r="C71" s="169">
        <v>1</v>
      </c>
      <c r="D71" s="170"/>
      <c r="E71" s="44">
        <v>2</v>
      </c>
      <c r="F71" s="44">
        <v>3</v>
      </c>
      <c r="G71" s="44">
        <v>4</v>
      </c>
      <c r="H71" s="44">
        <v>5</v>
      </c>
      <c r="I71" s="44">
        <v>6</v>
      </c>
      <c r="J71" s="44">
        <v>7</v>
      </c>
      <c r="K71" s="44">
        <v>8</v>
      </c>
      <c r="L71" s="44">
        <v>9</v>
      </c>
      <c r="M71" s="43">
        <v>10</v>
      </c>
      <c r="N71" s="44">
        <v>11</v>
      </c>
      <c r="O71" s="44">
        <v>12</v>
      </c>
      <c r="P71" s="46">
        <v>13</v>
      </c>
      <c r="Q71" s="43">
        <v>14</v>
      </c>
      <c r="R71" s="44">
        <v>15</v>
      </c>
      <c r="S71" s="44">
        <v>16</v>
      </c>
      <c r="T71" s="46">
        <v>17</v>
      </c>
      <c r="U71" s="43">
        <v>18</v>
      </c>
      <c r="V71" s="44">
        <v>19</v>
      </c>
      <c r="W71" s="44">
        <v>20</v>
      </c>
      <c r="X71" s="44">
        <v>21</v>
      </c>
      <c r="Y71" s="44">
        <v>22</v>
      </c>
      <c r="Z71" s="44">
        <v>23</v>
      </c>
      <c r="AA71" s="44">
        <v>24</v>
      </c>
      <c r="AB71" s="44">
        <v>25</v>
      </c>
      <c r="AC71" s="44">
        <v>26</v>
      </c>
      <c r="AD71" s="44">
        <v>27</v>
      </c>
      <c r="AE71" s="44">
        <v>28</v>
      </c>
      <c r="AF71" s="45">
        <v>29</v>
      </c>
      <c r="AG71" s="31"/>
      <c r="AH71" s="31"/>
      <c r="AI71" s="31"/>
      <c r="AJ71" s="12"/>
      <c r="AK71" s="12"/>
      <c r="AL71" s="12"/>
      <c r="AM71" s="12"/>
    </row>
    <row r="72" spans="1:39" ht="37.5" customHeight="1">
      <c r="A72" s="10"/>
      <c r="B72" s="148"/>
      <c r="C72" s="204" t="s">
        <v>6</v>
      </c>
      <c r="D72" s="205"/>
      <c r="E72" s="187"/>
      <c r="F72" s="187"/>
      <c r="G72" s="188"/>
      <c r="H72" s="11">
        <f>H73+H75</f>
        <v>4217</v>
      </c>
      <c r="I72" s="11">
        <f>I73+I75</f>
        <v>2858</v>
      </c>
      <c r="J72" s="11">
        <f t="shared" si="17"/>
        <v>67.77329855347404</v>
      </c>
      <c r="K72" s="11">
        <f>K73+K75</f>
        <v>574</v>
      </c>
      <c r="L72" s="11">
        <f>L73+L75</f>
        <v>785</v>
      </c>
      <c r="M72" s="11"/>
      <c r="N72" s="11"/>
      <c r="O72" s="11"/>
      <c r="P72" s="11"/>
      <c r="Q72" s="11">
        <f aca="true" t="shared" si="18" ref="Q72:X72">Q73+Q75</f>
        <v>3648</v>
      </c>
      <c r="R72" s="11">
        <f t="shared" si="18"/>
        <v>2459</v>
      </c>
      <c r="S72" s="11">
        <f t="shared" si="18"/>
        <v>494</v>
      </c>
      <c r="T72" s="11">
        <f t="shared" si="18"/>
        <v>695</v>
      </c>
      <c r="U72" s="11">
        <f t="shared" si="18"/>
        <v>569</v>
      </c>
      <c r="V72" s="11">
        <f t="shared" si="18"/>
        <v>399</v>
      </c>
      <c r="W72" s="11">
        <f t="shared" si="18"/>
        <v>80</v>
      </c>
      <c r="X72" s="11">
        <f t="shared" si="18"/>
        <v>90</v>
      </c>
      <c r="Y72" s="11"/>
      <c r="Z72" s="11"/>
      <c r="AA72" s="11"/>
      <c r="AB72" s="11"/>
      <c r="AC72" s="11"/>
      <c r="AD72" s="11"/>
      <c r="AE72" s="11"/>
      <c r="AF72" s="17"/>
      <c r="AG72" s="31">
        <f t="shared" si="4"/>
        <v>0</v>
      </c>
      <c r="AH72" s="31">
        <f t="shared" si="5"/>
        <v>0</v>
      </c>
      <c r="AI72" s="31">
        <f t="shared" si="8"/>
        <v>0</v>
      </c>
      <c r="AJ72" s="12">
        <f t="shared" si="9"/>
        <v>0</v>
      </c>
      <c r="AK72" s="12">
        <f t="shared" si="10"/>
        <v>0</v>
      </c>
      <c r="AL72" s="12">
        <f t="shared" si="6"/>
        <v>0</v>
      </c>
      <c r="AM72" s="12">
        <f t="shared" si="16"/>
        <v>0</v>
      </c>
    </row>
    <row r="73" spans="1:39" ht="37.5" customHeight="1">
      <c r="A73" s="10"/>
      <c r="B73" s="148"/>
      <c r="C73" s="183" t="s">
        <v>7</v>
      </c>
      <c r="D73" s="184"/>
      <c r="E73" s="187"/>
      <c r="F73" s="187"/>
      <c r="G73" s="188"/>
      <c r="H73" s="11">
        <f>H74</f>
        <v>2370</v>
      </c>
      <c r="I73" s="11">
        <f>I74</f>
        <v>1660</v>
      </c>
      <c r="J73" s="11">
        <f aca="true" t="shared" si="19" ref="J73:W73">J74</f>
        <v>70</v>
      </c>
      <c r="K73" s="11">
        <f>K74</f>
        <v>334</v>
      </c>
      <c r="L73" s="11">
        <f>L74</f>
        <v>376</v>
      </c>
      <c r="M73" s="11"/>
      <c r="N73" s="11"/>
      <c r="O73" s="11"/>
      <c r="P73" s="11"/>
      <c r="Q73" s="11">
        <f t="shared" si="19"/>
        <v>1801</v>
      </c>
      <c r="R73" s="11">
        <f t="shared" si="19"/>
        <v>1261</v>
      </c>
      <c r="S73" s="11">
        <f t="shared" si="19"/>
        <v>254</v>
      </c>
      <c r="T73" s="11">
        <f>T74</f>
        <v>286</v>
      </c>
      <c r="U73" s="11">
        <f t="shared" si="19"/>
        <v>569</v>
      </c>
      <c r="V73" s="11">
        <f t="shared" si="19"/>
        <v>399</v>
      </c>
      <c r="W73" s="11">
        <f t="shared" si="19"/>
        <v>80</v>
      </c>
      <c r="X73" s="11">
        <f>X74</f>
        <v>90</v>
      </c>
      <c r="Y73" s="11"/>
      <c r="Z73" s="11"/>
      <c r="AA73" s="11"/>
      <c r="AB73" s="11"/>
      <c r="AC73" s="11"/>
      <c r="AD73" s="11"/>
      <c r="AE73" s="11"/>
      <c r="AF73" s="11"/>
      <c r="AG73" s="31">
        <f t="shared" si="4"/>
        <v>0</v>
      </c>
      <c r="AH73" s="31">
        <f t="shared" si="5"/>
        <v>0</v>
      </c>
      <c r="AI73" s="31">
        <f t="shared" si="8"/>
        <v>0</v>
      </c>
      <c r="AJ73" s="12">
        <f t="shared" si="9"/>
        <v>0</v>
      </c>
      <c r="AK73" s="12">
        <f t="shared" si="10"/>
        <v>0</v>
      </c>
      <c r="AL73" s="12">
        <f t="shared" si="6"/>
        <v>0</v>
      </c>
      <c r="AM73" s="12">
        <f t="shared" si="16"/>
        <v>0</v>
      </c>
    </row>
    <row r="74" spans="1:39" ht="142.5" customHeight="1">
      <c r="A74" s="10"/>
      <c r="B74" s="148">
        <f>B68+1</f>
        <v>37</v>
      </c>
      <c r="C74" s="72" t="s">
        <v>67</v>
      </c>
      <c r="D74" s="59" t="str">
        <f>'[1]FINANSOWANIE'!E21</f>
        <v>Odbudowa, Rekonstrukcja, Stylizacja</v>
      </c>
      <c r="E74" s="60" t="str">
        <f>'[1]FINANSOWANIE'!B21</f>
        <v>Muzeum Archeologiczne w Biskupinie</v>
      </c>
      <c r="F74" s="82" t="s">
        <v>11</v>
      </c>
      <c r="G74" s="61" t="str">
        <f>'[1]FINANSOWANIE'!F21</f>
        <v>2004-2006</v>
      </c>
      <c r="H74" s="83">
        <v>2370</v>
      </c>
      <c r="I74" s="83">
        <v>1660</v>
      </c>
      <c r="J74" s="83">
        <v>70</v>
      </c>
      <c r="K74" s="83">
        <f>S74+W74</f>
        <v>334</v>
      </c>
      <c r="L74" s="83">
        <f>T74+X74</f>
        <v>376</v>
      </c>
      <c r="M74" s="83"/>
      <c r="N74" s="83"/>
      <c r="O74" s="83"/>
      <c r="P74" s="83"/>
      <c r="Q74" s="83">
        <v>1801</v>
      </c>
      <c r="R74" s="83">
        <v>1261</v>
      </c>
      <c r="S74" s="83">
        <v>254</v>
      </c>
      <c r="T74" s="83">
        <v>286</v>
      </c>
      <c r="U74" s="83">
        <v>569</v>
      </c>
      <c r="V74" s="83">
        <v>399</v>
      </c>
      <c r="W74" s="83">
        <v>80</v>
      </c>
      <c r="X74" s="83">
        <v>90</v>
      </c>
      <c r="Y74" s="83"/>
      <c r="Z74" s="83"/>
      <c r="AA74" s="83"/>
      <c r="AB74" s="83"/>
      <c r="AC74" s="83"/>
      <c r="AD74" s="83"/>
      <c r="AE74" s="84"/>
      <c r="AF74" s="64"/>
      <c r="AG74" s="31">
        <f t="shared" si="4"/>
        <v>0</v>
      </c>
      <c r="AH74" s="31">
        <f t="shared" si="5"/>
        <v>0</v>
      </c>
      <c r="AI74" s="31">
        <f t="shared" si="8"/>
        <v>0</v>
      </c>
      <c r="AJ74" s="12">
        <f t="shared" si="9"/>
        <v>0</v>
      </c>
      <c r="AK74" s="12">
        <f t="shared" si="10"/>
        <v>0</v>
      </c>
      <c r="AL74" s="12">
        <f t="shared" si="6"/>
        <v>0</v>
      </c>
      <c r="AM74" s="12">
        <f t="shared" si="16"/>
        <v>0</v>
      </c>
    </row>
    <row r="75" spans="1:39" ht="37.5" customHeight="1">
      <c r="A75" s="10"/>
      <c r="B75" s="149"/>
      <c r="C75" s="183" t="s">
        <v>81</v>
      </c>
      <c r="D75" s="184"/>
      <c r="E75" s="185"/>
      <c r="F75" s="185"/>
      <c r="G75" s="186"/>
      <c r="H75" s="20">
        <f aca="true" t="shared" si="20" ref="H75:L76">H76</f>
        <v>1847</v>
      </c>
      <c r="I75" s="20">
        <f t="shared" si="20"/>
        <v>1198</v>
      </c>
      <c r="J75" s="20">
        <f t="shared" si="20"/>
        <v>64.86193827828912</v>
      </c>
      <c r="K75" s="20">
        <f t="shared" si="20"/>
        <v>240</v>
      </c>
      <c r="L75" s="20">
        <f t="shared" si="20"/>
        <v>409</v>
      </c>
      <c r="M75" s="20"/>
      <c r="N75" s="20"/>
      <c r="O75" s="20"/>
      <c r="P75" s="20"/>
      <c r="Q75" s="20">
        <f aca="true" t="shared" si="21" ref="Q75:T76">Q76</f>
        <v>1847</v>
      </c>
      <c r="R75" s="20">
        <f t="shared" si="21"/>
        <v>1198</v>
      </c>
      <c r="S75" s="20">
        <f t="shared" si="21"/>
        <v>240</v>
      </c>
      <c r="T75" s="20">
        <f t="shared" si="21"/>
        <v>409</v>
      </c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3"/>
      <c r="AG75" s="31">
        <f t="shared" si="4"/>
        <v>0</v>
      </c>
      <c r="AH75" s="31">
        <f t="shared" si="5"/>
        <v>0</v>
      </c>
      <c r="AI75" s="31">
        <f t="shared" si="8"/>
        <v>0</v>
      </c>
      <c r="AJ75" s="12">
        <f t="shared" si="9"/>
        <v>0</v>
      </c>
      <c r="AK75" s="12">
        <f t="shared" si="10"/>
        <v>0</v>
      </c>
      <c r="AL75" s="12">
        <f t="shared" si="6"/>
        <v>0</v>
      </c>
      <c r="AM75" s="12">
        <f t="shared" si="16"/>
        <v>0</v>
      </c>
    </row>
    <row r="76" spans="1:39" ht="37.5" customHeight="1">
      <c r="A76" s="10"/>
      <c r="B76" s="149"/>
      <c r="C76" s="183" t="s">
        <v>82</v>
      </c>
      <c r="D76" s="184"/>
      <c r="E76" s="185"/>
      <c r="F76" s="185"/>
      <c r="G76" s="186"/>
      <c r="H76" s="48">
        <f t="shared" si="20"/>
        <v>1847</v>
      </c>
      <c r="I76" s="48">
        <f t="shared" si="20"/>
        <v>1198</v>
      </c>
      <c r="J76" s="48">
        <f t="shared" si="20"/>
        <v>64.86193827828912</v>
      </c>
      <c r="K76" s="48">
        <f t="shared" si="20"/>
        <v>240</v>
      </c>
      <c r="L76" s="48">
        <f t="shared" si="20"/>
        <v>409</v>
      </c>
      <c r="M76" s="48"/>
      <c r="N76" s="48"/>
      <c r="O76" s="48"/>
      <c r="P76" s="48"/>
      <c r="Q76" s="48">
        <f t="shared" si="21"/>
        <v>1847</v>
      </c>
      <c r="R76" s="48">
        <f t="shared" si="21"/>
        <v>1198</v>
      </c>
      <c r="S76" s="48">
        <f t="shared" si="21"/>
        <v>240</v>
      </c>
      <c r="T76" s="48">
        <f t="shared" si="21"/>
        <v>409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1"/>
      <c r="AG76" s="31">
        <f t="shared" si="4"/>
        <v>0</v>
      </c>
      <c r="AH76" s="31">
        <f t="shared" si="5"/>
        <v>0</v>
      </c>
      <c r="AI76" s="31">
        <f t="shared" si="8"/>
        <v>0</v>
      </c>
      <c r="AJ76" s="12">
        <f t="shared" si="9"/>
        <v>0</v>
      </c>
      <c r="AK76" s="12">
        <f t="shared" si="10"/>
        <v>0</v>
      </c>
      <c r="AL76" s="12">
        <f t="shared" si="6"/>
        <v>0</v>
      </c>
      <c r="AM76" s="12">
        <f t="shared" si="16"/>
        <v>0</v>
      </c>
    </row>
    <row r="77" spans="1:39" ht="66" customHeight="1" thickBot="1">
      <c r="A77" s="10"/>
      <c r="B77" s="149">
        <f>B74+1</f>
        <v>38</v>
      </c>
      <c r="C77" s="85" t="s">
        <v>83</v>
      </c>
      <c r="D77" s="86" t="s">
        <v>85</v>
      </c>
      <c r="E77" s="87" t="s">
        <v>84</v>
      </c>
      <c r="F77" s="87" t="s">
        <v>86</v>
      </c>
      <c r="G77" s="88" t="s">
        <v>23</v>
      </c>
      <c r="H77" s="89">
        <v>1847</v>
      </c>
      <c r="I77" s="89">
        <v>1198</v>
      </c>
      <c r="J77" s="89">
        <f>I77/H77*100</f>
        <v>64.86193827828912</v>
      </c>
      <c r="K77" s="89">
        <v>240</v>
      </c>
      <c r="L77" s="89">
        <v>409</v>
      </c>
      <c r="M77" s="89"/>
      <c r="N77" s="89"/>
      <c r="O77" s="89"/>
      <c r="P77" s="89"/>
      <c r="Q77" s="89">
        <v>1847</v>
      </c>
      <c r="R77" s="89">
        <v>1198</v>
      </c>
      <c r="S77" s="89">
        <v>240</v>
      </c>
      <c r="T77" s="89">
        <v>409</v>
      </c>
      <c r="U77" s="89"/>
      <c r="V77" s="89"/>
      <c r="W77" s="89"/>
      <c r="X77" s="89"/>
      <c r="Y77" s="90"/>
      <c r="Z77" s="90"/>
      <c r="AA77" s="90"/>
      <c r="AB77" s="90"/>
      <c r="AC77" s="90"/>
      <c r="AD77" s="90"/>
      <c r="AE77" s="91"/>
      <c r="AF77" s="92"/>
      <c r="AG77" s="31">
        <f t="shared" si="4"/>
        <v>0</v>
      </c>
      <c r="AH77" s="31">
        <f t="shared" si="5"/>
        <v>0</v>
      </c>
      <c r="AI77" s="31">
        <f t="shared" si="8"/>
        <v>0</v>
      </c>
      <c r="AJ77" s="12">
        <f t="shared" si="9"/>
        <v>0</v>
      </c>
      <c r="AK77" s="12">
        <f t="shared" si="10"/>
        <v>0</v>
      </c>
      <c r="AL77" s="12">
        <f t="shared" si="6"/>
        <v>0</v>
      </c>
      <c r="AM77" s="12">
        <f t="shared" si="16"/>
        <v>0</v>
      </c>
    </row>
    <row r="78" spans="1:39" ht="20.25" customHeight="1" thickBot="1">
      <c r="A78" s="7"/>
      <c r="B78" s="5"/>
      <c r="C78" s="198" t="s">
        <v>88</v>
      </c>
      <c r="D78" s="199"/>
      <c r="E78" s="199"/>
      <c r="F78" s="199"/>
      <c r="G78" s="199"/>
      <c r="H78" s="52">
        <f>H72+H9</f>
        <v>592550.056</v>
      </c>
      <c r="I78" s="52">
        <f>I72+I9</f>
        <v>431623.26</v>
      </c>
      <c r="J78" s="52">
        <f>I78/H78*100</f>
        <v>72.84165373532595</v>
      </c>
      <c r="K78" s="54">
        <f aca="true" t="shared" si="22" ref="K78:AF78">K72+K9</f>
        <v>151417.30599999998</v>
      </c>
      <c r="L78" s="52">
        <f t="shared" si="22"/>
        <v>9509.5</v>
      </c>
      <c r="M78" s="52">
        <f t="shared" si="22"/>
        <v>21825</v>
      </c>
      <c r="N78" s="52">
        <f t="shared" si="22"/>
        <v>14096</v>
      </c>
      <c r="O78" s="54">
        <f t="shared" si="22"/>
        <v>7721</v>
      </c>
      <c r="P78" s="52">
        <f t="shared" si="22"/>
        <v>8</v>
      </c>
      <c r="Q78" s="52">
        <f t="shared" si="22"/>
        <v>106386.25</v>
      </c>
      <c r="R78" s="52">
        <f t="shared" si="22"/>
        <v>75038.75</v>
      </c>
      <c r="S78" s="54">
        <f t="shared" si="22"/>
        <v>28719.5</v>
      </c>
      <c r="T78" s="52">
        <f t="shared" si="22"/>
        <v>2628</v>
      </c>
      <c r="U78" s="52">
        <f t="shared" si="22"/>
        <v>321230.5</v>
      </c>
      <c r="V78" s="52">
        <f t="shared" si="22"/>
        <v>235156.375</v>
      </c>
      <c r="W78" s="54">
        <f t="shared" si="22"/>
        <v>80523.376</v>
      </c>
      <c r="X78" s="52">
        <f t="shared" si="22"/>
        <v>5551</v>
      </c>
      <c r="Y78" s="52">
        <f t="shared" si="22"/>
        <v>121814.927</v>
      </c>
      <c r="Z78" s="52">
        <f t="shared" si="22"/>
        <v>91361.195</v>
      </c>
      <c r="AA78" s="54">
        <f t="shared" si="22"/>
        <v>30454</v>
      </c>
      <c r="AB78" s="52">
        <f t="shared" si="22"/>
        <v>0</v>
      </c>
      <c r="AC78" s="52">
        <f t="shared" si="22"/>
        <v>16000</v>
      </c>
      <c r="AD78" s="52">
        <f t="shared" si="22"/>
        <v>12000</v>
      </c>
      <c r="AE78" s="54">
        <f t="shared" si="22"/>
        <v>4000</v>
      </c>
      <c r="AF78" s="53">
        <f t="shared" si="22"/>
        <v>0</v>
      </c>
      <c r="AG78" s="31"/>
      <c r="AH78" s="31"/>
      <c r="AI78" s="15"/>
      <c r="AM78" s="12"/>
    </row>
    <row r="79" spans="1:35" ht="35.25" customHeight="1">
      <c r="A79" s="7"/>
      <c r="B79" s="5"/>
      <c r="C79" s="158" t="s">
        <v>116</v>
      </c>
      <c r="D79" s="191"/>
      <c r="E79" s="191"/>
      <c r="F79" s="191"/>
      <c r="K79" s="13"/>
      <c r="O79" s="12"/>
      <c r="S79" s="12"/>
      <c r="W79" s="12"/>
      <c r="Y79" s="32"/>
      <c r="Z79" s="32"/>
      <c r="AA79" s="32"/>
      <c r="AB79" s="32"/>
      <c r="AC79" s="32"/>
      <c r="AD79" s="32"/>
      <c r="AE79" s="32"/>
      <c r="AF79" s="32"/>
      <c r="AG79" s="31"/>
      <c r="AH79" s="31"/>
      <c r="AI79" s="15"/>
    </row>
    <row r="80" spans="1:35" ht="12.75">
      <c r="A80" s="16">
        <v>1</v>
      </c>
      <c r="B80" s="4"/>
      <c r="Y80" s="32"/>
      <c r="Z80" s="32"/>
      <c r="AA80" s="32"/>
      <c r="AB80" s="32"/>
      <c r="AC80" s="32"/>
      <c r="AD80" s="32"/>
      <c r="AE80" s="32"/>
      <c r="AF80" s="32"/>
      <c r="AG80" s="31"/>
      <c r="AH80" s="31"/>
      <c r="AI80" s="15"/>
    </row>
    <row r="81" spans="1:35" ht="12.75">
      <c r="A81" s="16"/>
      <c r="B81" s="4"/>
      <c r="Y81" s="32"/>
      <c r="Z81" s="32"/>
      <c r="AA81" s="32"/>
      <c r="AB81" s="32"/>
      <c r="AC81" s="32"/>
      <c r="AD81" s="32"/>
      <c r="AE81" s="32"/>
      <c r="AF81" s="32"/>
      <c r="AG81" s="31"/>
      <c r="AH81" s="31"/>
      <c r="AI81" s="15"/>
    </row>
    <row r="82" spans="1:35" ht="12.75">
      <c r="A82" s="16"/>
      <c r="B82" s="4"/>
      <c r="Y82" s="32"/>
      <c r="Z82" s="32"/>
      <c r="AA82" s="32"/>
      <c r="AB82" s="32"/>
      <c r="AC82" s="32"/>
      <c r="AD82" s="32"/>
      <c r="AE82" s="32"/>
      <c r="AF82" s="32"/>
      <c r="AG82" s="31"/>
      <c r="AH82" s="31"/>
      <c r="AI82" s="15"/>
    </row>
    <row r="83" spans="1:35" ht="12.75">
      <c r="A83" s="16"/>
      <c r="B83" s="4"/>
      <c r="Y83" s="32"/>
      <c r="Z83" s="32"/>
      <c r="AA83" s="32"/>
      <c r="AB83" s="32"/>
      <c r="AC83" s="32"/>
      <c r="AD83" s="32"/>
      <c r="AE83" s="32"/>
      <c r="AF83" s="32"/>
      <c r="AG83" s="31"/>
      <c r="AH83" s="31"/>
      <c r="AI83" s="15"/>
    </row>
    <row r="84" spans="1:35" ht="12.75">
      <c r="A84" s="16"/>
      <c r="B84" s="4"/>
      <c r="Y84" s="32"/>
      <c r="Z84" s="32"/>
      <c r="AA84" s="32"/>
      <c r="AB84" s="32"/>
      <c r="AC84" s="32"/>
      <c r="AD84" s="32"/>
      <c r="AE84" s="32"/>
      <c r="AF84" s="32"/>
      <c r="AG84" s="31"/>
      <c r="AH84" s="31"/>
      <c r="AI84" s="15"/>
    </row>
    <row r="85" spans="1:35" ht="12.75">
      <c r="A85" s="16"/>
      <c r="B85" s="4"/>
      <c r="Y85" s="32"/>
      <c r="Z85" s="32"/>
      <c r="AA85" s="32"/>
      <c r="AB85" s="32"/>
      <c r="AC85" s="32"/>
      <c r="AD85" s="32"/>
      <c r="AE85" s="32"/>
      <c r="AF85" s="32"/>
      <c r="AG85" s="31"/>
      <c r="AH85" s="31"/>
      <c r="AI85" s="15"/>
    </row>
    <row r="86" spans="1:35" ht="12.75">
      <c r="A86" s="16">
        <v>2</v>
      </c>
      <c r="B86" s="4"/>
      <c r="Y86" s="18"/>
      <c r="Z86" s="18"/>
      <c r="AA86" s="18"/>
      <c r="AB86" s="18"/>
      <c r="AC86" s="18"/>
      <c r="AD86" s="18"/>
      <c r="AE86" s="18"/>
      <c r="AF86" s="18"/>
      <c r="AG86" s="31"/>
      <c r="AH86" s="31"/>
      <c r="AI86" s="15"/>
    </row>
    <row r="87" spans="1:35" ht="12.75">
      <c r="A87" s="16">
        <v>3</v>
      </c>
      <c r="B87" s="4"/>
      <c r="Y87" s="18"/>
      <c r="Z87" s="18"/>
      <c r="AA87" s="18"/>
      <c r="AB87" s="18"/>
      <c r="AC87" s="18"/>
      <c r="AD87" s="18"/>
      <c r="AE87" s="18"/>
      <c r="AF87" s="18"/>
      <c r="AG87" s="31"/>
      <c r="AH87" s="31"/>
      <c r="AI87" s="15"/>
    </row>
    <row r="88" spans="1:35" ht="12.75">
      <c r="A88" s="16"/>
      <c r="B88" s="4"/>
      <c r="Y88" s="18"/>
      <c r="Z88" s="18"/>
      <c r="AA88" s="18"/>
      <c r="AB88" s="18"/>
      <c r="AC88" s="18"/>
      <c r="AD88" s="18"/>
      <c r="AE88" s="18"/>
      <c r="AF88" s="18"/>
      <c r="AG88" s="31"/>
      <c r="AH88" s="31"/>
      <c r="AI88" s="15"/>
    </row>
    <row r="89" spans="1:35" ht="12.75">
      <c r="A89" s="16"/>
      <c r="B89" s="4"/>
      <c r="Y89" s="18"/>
      <c r="Z89" s="18"/>
      <c r="AA89" s="18"/>
      <c r="AB89" s="18"/>
      <c r="AC89" s="18"/>
      <c r="AD89" s="18"/>
      <c r="AE89" s="18"/>
      <c r="AF89" s="18"/>
      <c r="AG89" s="31"/>
      <c r="AH89" s="31"/>
      <c r="AI89" s="15"/>
    </row>
    <row r="90" spans="1:35" ht="12.75">
      <c r="A90" s="16"/>
      <c r="B90" s="4"/>
      <c r="Y90" s="18"/>
      <c r="Z90" s="18"/>
      <c r="AA90" s="18"/>
      <c r="AB90" s="18"/>
      <c r="AC90" s="18"/>
      <c r="AD90" s="18"/>
      <c r="AE90" s="18"/>
      <c r="AF90" s="18"/>
      <c r="AG90" s="31"/>
      <c r="AH90" s="31"/>
      <c r="AI90" s="15"/>
    </row>
    <row r="91" spans="1:35" ht="12.75">
      <c r="A91" s="16"/>
      <c r="B91" s="4"/>
      <c r="Y91" s="18"/>
      <c r="Z91" s="18"/>
      <c r="AA91" s="18"/>
      <c r="AB91" s="18"/>
      <c r="AC91" s="18"/>
      <c r="AD91" s="18"/>
      <c r="AE91" s="18"/>
      <c r="AF91" s="18"/>
      <c r="AG91" s="31"/>
      <c r="AH91" s="31"/>
      <c r="AI91" s="15"/>
    </row>
    <row r="92" spans="1:35" ht="12.75">
      <c r="A92" s="16">
        <v>4</v>
      </c>
      <c r="B92" s="4"/>
      <c r="Y92" s="18"/>
      <c r="Z92" s="18"/>
      <c r="AA92" s="18"/>
      <c r="AB92" s="18"/>
      <c r="AC92" s="18"/>
      <c r="AD92" s="18"/>
      <c r="AE92" s="18"/>
      <c r="AF92" s="18"/>
      <c r="AG92" s="31"/>
      <c r="AH92" s="31"/>
      <c r="AI92" s="15"/>
    </row>
    <row r="93" ht="17.25" customHeight="1"/>
    <row r="94" ht="17.25" customHeight="1"/>
    <row r="95" ht="31.5" customHeight="1"/>
    <row r="96" ht="24.75" customHeight="1"/>
    <row r="97" ht="23.25" customHeight="1"/>
    <row r="98" ht="24" customHeight="1"/>
    <row r="99" ht="24" customHeight="1"/>
    <row r="100" ht="24" customHeight="1"/>
    <row r="101" ht="21.75" customHeight="1"/>
    <row r="102" ht="21" customHeight="1"/>
    <row r="103" ht="15" customHeight="1"/>
    <row r="104" ht="23.25" customHeight="1"/>
    <row r="105" ht="23.25" customHeight="1"/>
    <row r="106" ht="23.25" customHeight="1"/>
    <row r="110" spans="11:14" ht="12.75">
      <c r="K110" s="12"/>
      <c r="L110" s="12"/>
      <c r="N110" s="12"/>
    </row>
    <row r="111" ht="12.75">
      <c r="H111" s="12"/>
    </row>
  </sheetData>
  <mergeCells count="123">
    <mergeCell ref="G60:G61"/>
    <mergeCell ref="C66:G66"/>
    <mergeCell ref="C72:G72"/>
    <mergeCell ref="C69:D70"/>
    <mergeCell ref="E69:E70"/>
    <mergeCell ref="F69:F70"/>
    <mergeCell ref="C63:G63"/>
    <mergeCell ref="C62:D62"/>
    <mergeCell ref="C60:D61"/>
    <mergeCell ref="E60:E61"/>
    <mergeCell ref="H60:H61"/>
    <mergeCell ref="I60:I61"/>
    <mergeCell ref="J60:J61"/>
    <mergeCell ref="K60:K61"/>
    <mergeCell ref="L60:L61"/>
    <mergeCell ref="M60:P60"/>
    <mergeCell ref="Q60:T60"/>
    <mergeCell ref="U60:X60"/>
    <mergeCell ref="C43:D43"/>
    <mergeCell ref="C9:G9"/>
    <mergeCell ref="C10:G10"/>
    <mergeCell ref="C11:G11"/>
    <mergeCell ref="C34:G34"/>
    <mergeCell ref="C31:D31"/>
    <mergeCell ref="G29:G30"/>
    <mergeCell ref="F60:F61"/>
    <mergeCell ref="Y60:AB60"/>
    <mergeCell ref="AC60:AF60"/>
    <mergeCell ref="G69:G70"/>
    <mergeCell ref="H69:H70"/>
    <mergeCell ref="I69:I70"/>
    <mergeCell ref="J69:J70"/>
    <mergeCell ref="K69:K70"/>
    <mergeCell ref="L69:L70"/>
    <mergeCell ref="M69:P69"/>
    <mergeCell ref="Q69:T69"/>
    <mergeCell ref="U69:X69"/>
    <mergeCell ref="Y69:AB69"/>
    <mergeCell ref="AC69:AF69"/>
    <mergeCell ref="C71:D71"/>
    <mergeCell ref="E6:E7"/>
    <mergeCell ref="C6:D7"/>
    <mergeCell ref="AC6:AF6"/>
    <mergeCell ref="Y41:AB41"/>
    <mergeCell ref="AC41:AF41"/>
    <mergeCell ref="L41:L42"/>
    <mergeCell ref="M41:P41"/>
    <mergeCell ref="Q41:T41"/>
    <mergeCell ref="U41:X41"/>
    <mergeCell ref="H41:H42"/>
    <mergeCell ref="U29:X29"/>
    <mergeCell ref="Y29:AB29"/>
    <mergeCell ref="AC29:AF29"/>
    <mergeCell ref="K29:K30"/>
    <mergeCell ref="L29:L30"/>
    <mergeCell ref="M29:P29"/>
    <mergeCell ref="Q29:T29"/>
    <mergeCell ref="H29:H30"/>
    <mergeCell ref="C78:G78"/>
    <mergeCell ref="J17:J18"/>
    <mergeCell ref="K17:K18"/>
    <mergeCell ref="L17:L18"/>
    <mergeCell ref="I41:I42"/>
    <mergeCell ref="J41:J42"/>
    <mergeCell ref="K41:K42"/>
    <mergeCell ref="C41:D42"/>
    <mergeCell ref="E41:E42"/>
    <mergeCell ref="F41:F42"/>
    <mergeCell ref="Z1:AF2"/>
    <mergeCell ref="Y6:AB6"/>
    <mergeCell ref="K6:K7"/>
    <mergeCell ref="I6:I7"/>
    <mergeCell ref="J6:J7"/>
    <mergeCell ref="U6:X6"/>
    <mergeCell ref="C3:AF4"/>
    <mergeCell ref="Q6:T6"/>
    <mergeCell ref="F6:F7"/>
    <mergeCell ref="C5:W5"/>
    <mergeCell ref="AC17:AF17"/>
    <mergeCell ref="G6:G7"/>
    <mergeCell ref="L6:L7"/>
    <mergeCell ref="M6:P6"/>
    <mergeCell ref="H6:H7"/>
    <mergeCell ref="G17:G18"/>
    <mergeCell ref="H17:H18"/>
    <mergeCell ref="M17:P17"/>
    <mergeCell ref="Q17:T17"/>
    <mergeCell ref="U17:X17"/>
    <mergeCell ref="C79:F79"/>
    <mergeCell ref="I17:I18"/>
    <mergeCell ref="C8:D8"/>
    <mergeCell ref="Y17:AB17"/>
    <mergeCell ref="C73:G73"/>
    <mergeCell ref="C17:D18"/>
    <mergeCell ref="E17:E18"/>
    <mergeCell ref="F17:F18"/>
    <mergeCell ref="I29:I30"/>
    <mergeCell ref="J29:J30"/>
    <mergeCell ref="C75:G75"/>
    <mergeCell ref="C76:G76"/>
    <mergeCell ref="C19:D19"/>
    <mergeCell ref="C29:D30"/>
    <mergeCell ref="E29:E30"/>
    <mergeCell ref="F29:F30"/>
    <mergeCell ref="G41:G42"/>
    <mergeCell ref="C37:G37"/>
    <mergeCell ref="C38:G38"/>
    <mergeCell ref="C44:G44"/>
    <mergeCell ref="K51:K52"/>
    <mergeCell ref="C51:D52"/>
    <mergeCell ref="E51:E52"/>
    <mergeCell ref="F51:F52"/>
    <mergeCell ref="G51:G52"/>
    <mergeCell ref="Y51:AB51"/>
    <mergeCell ref="AC51:AF51"/>
    <mergeCell ref="C53:D53"/>
    <mergeCell ref="L51:L52"/>
    <mergeCell ref="M51:P51"/>
    <mergeCell ref="Q51:T51"/>
    <mergeCell ref="U51:X51"/>
    <mergeCell ref="H51:H52"/>
    <mergeCell ref="I51:I52"/>
    <mergeCell ref="J51:J52"/>
  </mergeCells>
  <printOptions/>
  <pageMargins left="0.1968503937007874" right="0.07874015748031496" top="0.5905511811023623" bottom="0.5905511811023623" header="0.5118110236220472" footer="0.5118110236220472"/>
  <pageSetup horizontalDpi="600" verticalDpi="600" orientation="landscape" paperSize="9" scale="63" r:id="rId1"/>
  <rowBreaks count="7" manualBreakCount="7">
    <brk id="16" max="31" man="1"/>
    <brk id="28" max="31" man="1"/>
    <brk id="40" max="31" man="1"/>
    <brk id="50" max="31" man="1"/>
    <brk id="59" max="31" man="1"/>
    <brk id="68" max="31" man="1"/>
    <brk id="8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Marszałkowski w Toruniu</dc:creator>
  <cp:keywords/>
  <dc:description/>
  <cp:lastModifiedBy>a.piórkowska</cp:lastModifiedBy>
  <cp:lastPrinted>2005-06-13T13:15:35Z</cp:lastPrinted>
  <dcterms:created xsi:type="dcterms:W3CDTF">2004-02-05T09:24:32Z</dcterms:created>
  <dcterms:modified xsi:type="dcterms:W3CDTF">2005-06-16T09:56:25Z</dcterms:modified>
  <cp:category/>
  <cp:version/>
  <cp:contentType/>
  <cp:contentStatus/>
</cp:coreProperties>
</file>